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6" windowWidth="15060" windowHeight="48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<sst xmlns="http://schemas.openxmlformats.org/spreadsheetml/2006/main" count="144" uniqueCount="119">
  <si>
    <t>Base</t>
  </si>
  <si>
    <t>HI</t>
  </si>
  <si>
    <t>On Hand</t>
  </si>
  <si>
    <t>Oil</t>
  </si>
  <si>
    <t>Resource</t>
  </si>
  <si>
    <t>Japan</t>
  </si>
  <si>
    <t>Maizuru</t>
  </si>
  <si>
    <t>Sapporo</t>
  </si>
  <si>
    <t>Aomori</t>
  </si>
  <si>
    <t>Sendai</t>
  </si>
  <si>
    <t>Hiroshima</t>
  </si>
  <si>
    <t>Osaka</t>
  </si>
  <si>
    <t>Nagoya</t>
  </si>
  <si>
    <t>Hakodate</t>
  </si>
  <si>
    <t>Kitakyushu</t>
  </si>
  <si>
    <t>Nagasaki</t>
  </si>
  <si>
    <t>Total</t>
  </si>
  <si>
    <t>Required (Month)</t>
  </si>
  <si>
    <t>Required (Day)</t>
  </si>
  <si>
    <t>Soochow</t>
  </si>
  <si>
    <t>Shanghai</t>
  </si>
  <si>
    <t>Chengting</t>
  </si>
  <si>
    <t>Peking</t>
  </si>
  <si>
    <t>Tientsin</t>
  </si>
  <si>
    <t>Harbin</t>
  </si>
  <si>
    <t>Mukdin</t>
  </si>
  <si>
    <t>Pusan</t>
  </si>
  <si>
    <t>Tsitsihar</t>
  </si>
  <si>
    <t>Changchun</t>
  </si>
  <si>
    <t>Anshan</t>
  </si>
  <si>
    <t>Luda</t>
  </si>
  <si>
    <t>Masan</t>
  </si>
  <si>
    <t>Seoul</t>
  </si>
  <si>
    <t>Nanking</t>
  </si>
  <si>
    <t>Daily Production</t>
  </si>
  <si>
    <t>French Indochina</t>
  </si>
  <si>
    <t>Saigon</t>
  </si>
  <si>
    <t>Hanoi</t>
  </si>
  <si>
    <t>Formosa</t>
  </si>
  <si>
    <t>Tainan</t>
  </si>
  <si>
    <t>Toyahara</t>
  </si>
  <si>
    <t>Kyoto</t>
  </si>
  <si>
    <t>Akita</t>
  </si>
  <si>
    <t>Nagaoka</t>
  </si>
  <si>
    <t>Niigata</t>
  </si>
  <si>
    <t>Shimuzu</t>
  </si>
  <si>
    <t>Hamamutsu</t>
  </si>
  <si>
    <t>Kanazawa</t>
  </si>
  <si>
    <t>Matsuyama</t>
  </si>
  <si>
    <t>Takamutsu</t>
  </si>
  <si>
    <t>Gumma</t>
  </si>
  <si>
    <t>Toyama</t>
  </si>
  <si>
    <t>Monthly Need*</t>
  </si>
  <si>
    <t xml:space="preserve">*  A negative number is a surplus. </t>
  </si>
  <si>
    <t># Months On Hand</t>
  </si>
  <si>
    <t>Hokkaido</t>
  </si>
  <si>
    <t>Tokyo</t>
  </si>
  <si>
    <t>Man</t>
  </si>
  <si>
    <t>Wakkanai</t>
  </si>
  <si>
    <t>Ise</t>
  </si>
  <si>
    <t>Sasebo</t>
  </si>
  <si>
    <t>Kagoshima</t>
  </si>
  <si>
    <t>Nagato</t>
  </si>
  <si>
    <t>Ominato</t>
  </si>
  <si>
    <t>Sakhalin</t>
  </si>
  <si>
    <t>Shikka</t>
  </si>
  <si>
    <t>Fushun</t>
  </si>
  <si>
    <t>Haiphong</t>
  </si>
  <si>
    <t>Hue</t>
  </si>
  <si>
    <t>Camranh Bay</t>
  </si>
  <si>
    <t>Bien Hoa</t>
  </si>
  <si>
    <t>Taiden</t>
  </si>
  <si>
    <t>Genzan</t>
  </si>
  <si>
    <t>Heijo</t>
  </si>
  <si>
    <t>Seikoshin</t>
  </si>
  <si>
    <t>Changkufeng</t>
  </si>
  <si>
    <t>Pt. Arthur</t>
  </si>
  <si>
    <t>Southern China</t>
  </si>
  <si>
    <t>Hong Kong</t>
  </si>
  <si>
    <t>Canton</t>
  </si>
  <si>
    <t>N China/Manchuria</t>
  </si>
  <si>
    <t>Surplus</t>
  </si>
  <si>
    <t>Taihoku</t>
  </si>
  <si>
    <t>Taichu</t>
  </si>
  <si>
    <t>Takao</t>
  </si>
  <si>
    <t>Yenen</t>
  </si>
  <si>
    <t>Tsinan</t>
  </si>
  <si>
    <t>Suchow</t>
  </si>
  <si>
    <t>Hankow</t>
  </si>
  <si>
    <t>Anking</t>
  </si>
  <si>
    <t>Foochow</t>
  </si>
  <si>
    <t>Bangkok</t>
  </si>
  <si>
    <t>Dan Bon</t>
  </si>
  <si>
    <t>Singora</t>
  </si>
  <si>
    <t>Alor Star</t>
  </si>
  <si>
    <t>Kota Baru</t>
  </si>
  <si>
    <t>Georgetown</t>
  </si>
  <si>
    <t>Taiping</t>
  </si>
  <si>
    <t>Burma</t>
  </si>
  <si>
    <t>Rangoon</t>
  </si>
  <si>
    <t>Moulmein</t>
  </si>
  <si>
    <t>Meiktila</t>
  </si>
  <si>
    <t>Taung Gyi</t>
  </si>
  <si>
    <t>Mandalay</t>
  </si>
  <si>
    <t>Grand Total</t>
  </si>
  <si>
    <t>Matsue</t>
  </si>
  <si>
    <t>Ashigawa</t>
  </si>
  <si>
    <t>Hangchow</t>
  </si>
  <si>
    <t>Fusan</t>
  </si>
  <si>
    <t>Moppo</t>
  </si>
  <si>
    <t>Nanchang</t>
  </si>
  <si>
    <t>Mersing</t>
  </si>
  <si>
    <t>Johore Baru</t>
  </si>
  <si>
    <t>Singapore</t>
  </si>
  <si>
    <t>Kuala Lumpur</t>
  </si>
  <si>
    <t>Malacca</t>
  </si>
  <si>
    <t>Siam/Malaya</t>
  </si>
  <si>
    <t>Changsha</t>
  </si>
  <si>
    <t>Wuchow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</si>
</sst>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/>
    </xf>
    <xf numFmtId="1" fontId="0" fillId="2" borderId="16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2" borderId="6" xfId="0" applyNumberFormat="1" applyFill="1" applyBorder="1" applyAlignment="1">
      <alignment horizontal="right"/>
    </xf>
    <xf numFmtId="2" fontId="0" fillId="0" borderId="0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10" xfId="0" applyNumberFormat="1" applyFill="1" applyBorder="1" applyAlignment="1">
      <alignment horizontal="right"/>
    </xf>
    <xf numFmtId="0" fontId="0" fillId="0" borderId="25" xfId="0" applyBorder="1" applyAlignment="1">
      <alignment/>
    </xf>
    <xf numFmtId="1" fontId="0" fillId="2" borderId="7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3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" fontId="0" fillId="0" borderId="6" xfId="0" applyNumberFormat="1" applyBorder="1" applyAlignment="1">
      <alignment horizontal="right"/>
    </xf>
    <xf numFmtId="0" fontId="0" fillId="0" borderId="27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1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28" xfId="0" applyNumberFormat="1" applyBorder="1" applyAlignment="1">
      <alignment horizontal="right"/>
    </xf>
    <xf numFmtId="2" fontId="0" fillId="0" borderId="23" xfId="0" applyNumberForma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4" xfId="0" applyBorder="1" applyAlignment="1">
      <alignment/>
    </xf>
    <xf numFmtId="1" fontId="0" fillId="0" borderId="29" xfId="0" applyNumberForma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0" fillId="0" borderId="3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33" xfId="0" applyNumberForma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3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" fontId="0" fillId="0" borderId="4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L74" sqref="L74"/>
    </sheetView>
  </sheetViews>
  <sheetFormatPr defaultColWidth="9.140625" defaultRowHeight="12.75"/>
  <cols>
    <col min="1" max="1" width="12.28125" style="0" bestFit="1" customWidth="1"/>
    <col min="2" max="2" width="6.28125" style="0" bestFit="1" customWidth="1"/>
    <col min="3" max="3" width="4.7109375" style="0" bestFit="1" customWidth="1"/>
    <col min="5" max="5" width="8.7109375" style="0" bestFit="1" customWidth="1"/>
    <col min="7" max="7" width="8.57421875" style="0" bestFit="1" customWidth="1"/>
    <col min="8" max="9" width="8.7109375" style="0" bestFit="1" customWidth="1"/>
    <col min="10" max="10" width="7.7109375" style="0" customWidth="1"/>
    <col min="11" max="11" width="8.57421875" style="0" bestFit="1" customWidth="1"/>
    <col min="13" max="13" width="8.57421875" style="0" bestFit="1" customWidth="1"/>
    <col min="15" max="15" width="8.57421875" style="0" bestFit="1" customWidth="1"/>
  </cols>
  <sheetData>
    <row r="1" spans="4:15" s="1" customFormat="1" ht="13.5" thickBot="1">
      <c r="D1" s="69" t="s">
        <v>17</v>
      </c>
      <c r="E1" s="76"/>
      <c r="F1" s="69" t="s">
        <v>18</v>
      </c>
      <c r="G1" s="70"/>
      <c r="H1" s="69" t="s">
        <v>2</v>
      </c>
      <c r="I1" s="76"/>
      <c r="J1" s="69" t="s">
        <v>34</v>
      </c>
      <c r="K1" s="76"/>
      <c r="L1" s="75" t="s">
        <v>52</v>
      </c>
      <c r="M1" s="70"/>
      <c r="N1" s="73" t="s">
        <v>54</v>
      </c>
      <c r="O1" s="74"/>
    </row>
    <row r="2" spans="1:15" s="2" customFormat="1" ht="13.5" thickBot="1">
      <c r="A2" s="15" t="s">
        <v>0</v>
      </c>
      <c r="B2" s="16" t="s">
        <v>1</v>
      </c>
      <c r="C2" s="15" t="s">
        <v>57</v>
      </c>
      <c r="D2" s="17" t="s">
        <v>3</v>
      </c>
      <c r="E2" s="65" t="s">
        <v>4</v>
      </c>
      <c r="F2" s="17" t="s">
        <v>3</v>
      </c>
      <c r="G2" s="64" t="s">
        <v>4</v>
      </c>
      <c r="H2" s="17" t="s">
        <v>3</v>
      </c>
      <c r="I2" s="65" t="s">
        <v>4</v>
      </c>
      <c r="J2" s="17" t="s">
        <v>3</v>
      </c>
      <c r="K2" s="65" t="s">
        <v>4</v>
      </c>
      <c r="L2" s="18" t="s">
        <v>3</v>
      </c>
      <c r="M2" s="64" t="s">
        <v>4</v>
      </c>
      <c r="N2" s="58" t="s">
        <v>3</v>
      </c>
      <c r="O2" s="63" t="s">
        <v>4</v>
      </c>
    </row>
    <row r="3" spans="1:17" ht="13.5" thickBot="1">
      <c r="A3" s="14" t="s">
        <v>5</v>
      </c>
      <c r="B3" s="3"/>
      <c r="C3" s="3"/>
      <c r="D3" s="11"/>
      <c r="E3" s="11"/>
      <c r="F3" s="3"/>
      <c r="G3" s="3"/>
      <c r="H3" s="68"/>
      <c r="I3" s="68"/>
      <c r="J3" s="3"/>
      <c r="K3" s="3"/>
      <c r="L3" s="3"/>
      <c r="M3" s="3"/>
      <c r="N3" s="24"/>
      <c r="O3" s="24"/>
      <c r="P3" s="24"/>
      <c r="Q3" s="24"/>
    </row>
    <row r="4" spans="1:17" ht="12.75">
      <c r="A4" s="8" t="s">
        <v>6</v>
      </c>
      <c r="B4" s="20">
        <v>300</v>
      </c>
      <c r="C4" s="42">
        <v>15</v>
      </c>
      <c r="D4" s="41">
        <f>F4*30</f>
        <v>9000</v>
      </c>
      <c r="E4" s="9">
        <f aca="true" t="shared" si="0" ref="E4:E29">G4*30</f>
        <v>13500</v>
      </c>
      <c r="F4" s="10">
        <f>B4</f>
        <v>300</v>
      </c>
      <c r="G4" s="10">
        <f>B4+(C4*10)</f>
        <v>450</v>
      </c>
      <c r="H4" s="26">
        <v>90000</v>
      </c>
      <c r="I4" s="26">
        <v>90000</v>
      </c>
      <c r="J4" s="20"/>
      <c r="K4" s="20">
        <v>30</v>
      </c>
      <c r="L4" s="12">
        <f>D4-(J4*6*30)</f>
        <v>9000</v>
      </c>
      <c r="M4" s="29">
        <f>E4-(K4*1.25*30)</f>
        <v>12375</v>
      </c>
      <c r="N4" s="51"/>
      <c r="O4" s="27"/>
      <c r="P4" s="24"/>
      <c r="Q4" s="24"/>
    </row>
    <row r="5" spans="1:15" ht="12.75">
      <c r="A5" s="5" t="s">
        <v>59</v>
      </c>
      <c r="B5" s="21">
        <v>360</v>
      </c>
      <c r="C5" s="21">
        <v>19</v>
      </c>
      <c r="D5" s="41">
        <f>(F5*30)+(C5*300)</f>
        <v>16500</v>
      </c>
      <c r="E5" s="9">
        <f t="shared" si="0"/>
        <v>16500</v>
      </c>
      <c r="F5" s="4">
        <f aca="true" t="shared" si="1" ref="F5:F29">B5</f>
        <v>360</v>
      </c>
      <c r="G5" s="4">
        <f aca="true" t="shared" si="2" ref="G5:G29">B5+(C5*10)</f>
        <v>550</v>
      </c>
      <c r="H5" s="21">
        <v>90000</v>
      </c>
      <c r="I5" s="21">
        <v>90000</v>
      </c>
      <c r="J5" s="21"/>
      <c r="K5" s="21">
        <v>60</v>
      </c>
      <c r="L5" s="4">
        <f aca="true" t="shared" si="3" ref="L5:L29">D5-(J5*6*30)</f>
        <v>16500</v>
      </c>
      <c r="M5" s="56">
        <f aca="true" t="shared" si="4" ref="M5:M29">E5-(K5*1.25*30)</f>
        <v>14250</v>
      </c>
      <c r="N5" s="33"/>
      <c r="O5" s="24"/>
    </row>
    <row r="6" spans="1:17" ht="12.75">
      <c r="A6" s="5" t="s">
        <v>8</v>
      </c>
      <c r="B6" s="21">
        <v>60</v>
      </c>
      <c r="C6" s="26">
        <v>30</v>
      </c>
      <c r="D6" s="41">
        <f>(F6*30)+(C6*300)</f>
        <v>10800</v>
      </c>
      <c r="E6" s="9">
        <f t="shared" si="0"/>
        <v>10800</v>
      </c>
      <c r="F6" s="4">
        <f t="shared" si="1"/>
        <v>60</v>
      </c>
      <c r="G6" s="4">
        <f t="shared" si="2"/>
        <v>360</v>
      </c>
      <c r="H6" s="22"/>
      <c r="I6" s="22"/>
      <c r="J6" s="21"/>
      <c r="K6" s="21">
        <v>900</v>
      </c>
      <c r="L6" s="4">
        <f t="shared" si="3"/>
        <v>10800</v>
      </c>
      <c r="M6" s="56">
        <f t="shared" si="4"/>
        <v>-22950</v>
      </c>
      <c r="N6" s="51"/>
      <c r="O6" s="27"/>
      <c r="P6" s="24"/>
      <c r="Q6" s="24"/>
    </row>
    <row r="7" spans="1:17" ht="12.75">
      <c r="A7" s="5" t="s">
        <v>9</v>
      </c>
      <c r="B7" s="21">
        <v>60</v>
      </c>
      <c r="C7" s="26">
        <v>18</v>
      </c>
      <c r="D7" s="41">
        <f>(F7*30)+(C7*300)</f>
        <v>7200</v>
      </c>
      <c r="E7" s="9">
        <f t="shared" si="0"/>
        <v>7200</v>
      </c>
      <c r="F7" s="4">
        <f t="shared" si="1"/>
        <v>60</v>
      </c>
      <c r="G7" s="4">
        <f t="shared" si="2"/>
        <v>240</v>
      </c>
      <c r="H7" s="21">
        <v>90000</v>
      </c>
      <c r="I7" s="21">
        <v>90000</v>
      </c>
      <c r="J7" s="21"/>
      <c r="K7" s="21">
        <v>300</v>
      </c>
      <c r="L7" s="4">
        <f t="shared" si="3"/>
        <v>7200</v>
      </c>
      <c r="M7" s="56">
        <f t="shared" si="4"/>
        <v>-4050</v>
      </c>
      <c r="N7" s="51"/>
      <c r="O7" s="27"/>
      <c r="P7" s="24"/>
      <c r="Q7" s="24"/>
    </row>
    <row r="8" spans="1:17" ht="12.75">
      <c r="A8" s="5" t="s">
        <v>10</v>
      </c>
      <c r="B8" s="21">
        <v>720</v>
      </c>
      <c r="C8" s="26">
        <v>36</v>
      </c>
      <c r="D8" s="41">
        <f>(F8*30)+(C8*300)</f>
        <v>32400</v>
      </c>
      <c r="E8" s="9">
        <f t="shared" si="0"/>
        <v>32400</v>
      </c>
      <c r="F8" s="4">
        <f t="shared" si="1"/>
        <v>720</v>
      </c>
      <c r="G8" s="4">
        <f t="shared" si="2"/>
        <v>1080</v>
      </c>
      <c r="H8" s="21">
        <v>90000</v>
      </c>
      <c r="I8" s="21">
        <v>90000</v>
      </c>
      <c r="J8" s="21"/>
      <c r="K8" s="21">
        <v>300</v>
      </c>
      <c r="L8" s="4">
        <f t="shared" si="3"/>
        <v>32400</v>
      </c>
      <c r="M8" s="56">
        <f t="shared" si="4"/>
        <v>21150</v>
      </c>
      <c r="N8" s="51"/>
      <c r="O8" s="27"/>
      <c r="P8" s="24"/>
      <c r="Q8" s="24"/>
    </row>
    <row r="9" spans="1:17" ht="12.75">
      <c r="A9" s="5" t="s">
        <v>11</v>
      </c>
      <c r="B9" s="21">
        <v>720</v>
      </c>
      <c r="C9" s="26">
        <v>48</v>
      </c>
      <c r="D9" s="41">
        <f>F9*30</f>
        <v>21600</v>
      </c>
      <c r="E9" s="9">
        <f t="shared" si="0"/>
        <v>36000</v>
      </c>
      <c r="F9" s="4">
        <f t="shared" si="1"/>
        <v>720</v>
      </c>
      <c r="G9" s="4">
        <f t="shared" si="2"/>
        <v>1200</v>
      </c>
      <c r="H9" s="21">
        <v>90000</v>
      </c>
      <c r="I9" s="21">
        <v>90000</v>
      </c>
      <c r="J9" s="21"/>
      <c r="K9" s="21">
        <v>300</v>
      </c>
      <c r="L9" s="4">
        <f t="shared" si="3"/>
        <v>21600</v>
      </c>
      <c r="M9" s="56">
        <f t="shared" si="4"/>
        <v>24750</v>
      </c>
      <c r="N9" s="51"/>
      <c r="O9" s="27"/>
      <c r="P9" s="24"/>
      <c r="Q9" s="24"/>
    </row>
    <row r="10" spans="1:17" ht="12.75">
      <c r="A10" s="5" t="s">
        <v>12</v>
      </c>
      <c r="B10" s="21">
        <v>1140</v>
      </c>
      <c r="C10" s="26">
        <v>47</v>
      </c>
      <c r="D10" s="41">
        <f aca="true" t="shared" si="5" ref="D10:D29">F10*30</f>
        <v>34200</v>
      </c>
      <c r="E10" s="9">
        <f t="shared" si="0"/>
        <v>48300</v>
      </c>
      <c r="F10" s="4">
        <f t="shared" si="1"/>
        <v>1140</v>
      </c>
      <c r="G10" s="4">
        <f t="shared" si="2"/>
        <v>1610</v>
      </c>
      <c r="H10" s="21">
        <v>90000</v>
      </c>
      <c r="I10" s="21">
        <v>90000</v>
      </c>
      <c r="J10" s="21"/>
      <c r="K10" s="21">
        <v>300</v>
      </c>
      <c r="L10" s="4">
        <f t="shared" si="3"/>
        <v>34200</v>
      </c>
      <c r="M10" s="56">
        <f t="shared" si="4"/>
        <v>37050</v>
      </c>
      <c r="N10" s="51"/>
      <c r="O10" s="27"/>
      <c r="P10" s="24"/>
      <c r="Q10" s="24"/>
    </row>
    <row r="11" spans="1:17" ht="12.75">
      <c r="A11" s="5" t="s">
        <v>56</v>
      </c>
      <c r="B11" s="21">
        <v>1380</v>
      </c>
      <c r="C11" s="26">
        <v>110</v>
      </c>
      <c r="D11" s="41">
        <f t="shared" si="5"/>
        <v>41400</v>
      </c>
      <c r="E11" s="9">
        <f t="shared" si="0"/>
        <v>74400</v>
      </c>
      <c r="F11" s="4">
        <f t="shared" si="1"/>
        <v>1380</v>
      </c>
      <c r="G11" s="4">
        <f t="shared" si="2"/>
        <v>2480</v>
      </c>
      <c r="H11" s="21">
        <v>90000</v>
      </c>
      <c r="I11" s="21">
        <v>90000</v>
      </c>
      <c r="J11" s="21"/>
      <c r="K11" s="21">
        <v>900</v>
      </c>
      <c r="L11" s="4">
        <f t="shared" si="3"/>
        <v>41400</v>
      </c>
      <c r="M11" s="56">
        <f t="shared" si="4"/>
        <v>40650</v>
      </c>
      <c r="N11" s="51"/>
      <c r="O11" s="27"/>
      <c r="P11" s="24"/>
      <c r="Q11" s="24"/>
    </row>
    <row r="12" spans="1:17" ht="12.75">
      <c r="A12" s="5" t="s">
        <v>14</v>
      </c>
      <c r="B12" s="21">
        <v>1020</v>
      </c>
      <c r="C12" s="26">
        <v>42</v>
      </c>
      <c r="D12" s="41">
        <f t="shared" si="5"/>
        <v>30600</v>
      </c>
      <c r="E12" s="9">
        <f t="shared" si="0"/>
        <v>43200</v>
      </c>
      <c r="F12" s="4">
        <f t="shared" si="1"/>
        <v>1020</v>
      </c>
      <c r="G12" s="4">
        <f t="shared" si="2"/>
        <v>1440</v>
      </c>
      <c r="H12" s="21">
        <v>90000</v>
      </c>
      <c r="I12" s="21">
        <v>90000</v>
      </c>
      <c r="J12" s="21"/>
      <c r="K12" s="21">
        <v>600</v>
      </c>
      <c r="L12" s="4">
        <f t="shared" si="3"/>
        <v>30600</v>
      </c>
      <c r="M12" s="56">
        <f t="shared" si="4"/>
        <v>20700</v>
      </c>
      <c r="N12" s="51"/>
      <c r="O12" s="27"/>
      <c r="P12" s="24"/>
      <c r="Q12" s="24"/>
    </row>
    <row r="13" spans="1:17" ht="12.75">
      <c r="A13" s="23" t="s">
        <v>41</v>
      </c>
      <c r="B13" s="22">
        <v>60</v>
      </c>
      <c r="C13" s="21">
        <v>20</v>
      </c>
      <c r="D13" s="41">
        <f t="shared" si="5"/>
        <v>1800</v>
      </c>
      <c r="E13" s="9">
        <f t="shared" si="0"/>
        <v>7800</v>
      </c>
      <c r="F13" s="4">
        <f t="shared" si="1"/>
        <v>60</v>
      </c>
      <c r="G13" s="4">
        <f t="shared" si="2"/>
        <v>260</v>
      </c>
      <c r="H13" s="21">
        <v>90000</v>
      </c>
      <c r="I13" s="21">
        <v>90000</v>
      </c>
      <c r="J13" s="22"/>
      <c r="K13" s="22">
        <v>30</v>
      </c>
      <c r="L13" s="4">
        <f t="shared" si="3"/>
        <v>1800</v>
      </c>
      <c r="M13" s="56">
        <f t="shared" si="4"/>
        <v>6675</v>
      </c>
      <c r="N13" s="51"/>
      <c r="O13" s="27"/>
      <c r="P13" s="24"/>
      <c r="Q13" s="24"/>
    </row>
    <row r="14" spans="1:17" ht="12.75">
      <c r="A14" s="23" t="s">
        <v>42</v>
      </c>
      <c r="B14" s="22">
        <v>60</v>
      </c>
      <c r="C14" s="21">
        <v>14</v>
      </c>
      <c r="D14" s="41">
        <f t="shared" si="5"/>
        <v>1800</v>
      </c>
      <c r="E14" s="9">
        <f t="shared" si="0"/>
        <v>6000</v>
      </c>
      <c r="F14" s="4">
        <f t="shared" si="1"/>
        <v>60</v>
      </c>
      <c r="G14" s="4">
        <f t="shared" si="2"/>
        <v>200</v>
      </c>
      <c r="H14" s="22"/>
      <c r="I14" s="22"/>
      <c r="J14" s="22">
        <v>100</v>
      </c>
      <c r="K14" s="22">
        <v>300</v>
      </c>
      <c r="L14" s="4">
        <f t="shared" si="3"/>
        <v>-16200</v>
      </c>
      <c r="M14" s="56">
        <f t="shared" si="4"/>
        <v>-5250</v>
      </c>
      <c r="N14" s="51"/>
      <c r="O14" s="27"/>
      <c r="P14" s="24"/>
      <c r="Q14" s="24"/>
    </row>
    <row r="15" spans="1:17" ht="12.75">
      <c r="A15" s="23" t="s">
        <v>43</v>
      </c>
      <c r="B15" s="22">
        <v>30</v>
      </c>
      <c r="C15" s="21">
        <v>15</v>
      </c>
      <c r="D15" s="41">
        <f t="shared" si="5"/>
        <v>900</v>
      </c>
      <c r="E15" s="9">
        <f t="shared" si="0"/>
        <v>5400</v>
      </c>
      <c r="F15" s="4">
        <f t="shared" si="1"/>
        <v>30</v>
      </c>
      <c r="G15" s="4">
        <f t="shared" si="2"/>
        <v>180</v>
      </c>
      <c r="H15" s="22"/>
      <c r="I15" s="22"/>
      <c r="J15" s="22"/>
      <c r="K15" s="22">
        <v>5</v>
      </c>
      <c r="L15" s="4">
        <f t="shared" si="3"/>
        <v>900</v>
      </c>
      <c r="M15" s="56">
        <f t="shared" si="4"/>
        <v>5212.5</v>
      </c>
      <c r="N15" s="51"/>
      <c r="O15" s="27"/>
      <c r="P15" s="24"/>
      <c r="Q15" s="24"/>
    </row>
    <row r="16" spans="1:17" ht="12.75">
      <c r="A16" s="23" t="s">
        <v>44</v>
      </c>
      <c r="B16" s="22">
        <v>450</v>
      </c>
      <c r="C16" s="21">
        <v>25</v>
      </c>
      <c r="D16" s="41">
        <f t="shared" si="5"/>
        <v>13500</v>
      </c>
      <c r="E16" s="9">
        <f t="shared" si="0"/>
        <v>21000</v>
      </c>
      <c r="F16" s="4">
        <f t="shared" si="1"/>
        <v>450</v>
      </c>
      <c r="G16" s="4">
        <f t="shared" si="2"/>
        <v>700</v>
      </c>
      <c r="H16" s="21">
        <v>90000</v>
      </c>
      <c r="I16" s="21">
        <v>90000</v>
      </c>
      <c r="J16" s="22">
        <v>100</v>
      </c>
      <c r="K16" s="22"/>
      <c r="L16" s="4">
        <f t="shared" si="3"/>
        <v>-4500</v>
      </c>
      <c r="M16" s="56">
        <f t="shared" si="4"/>
        <v>21000</v>
      </c>
      <c r="N16" s="51"/>
      <c r="O16" s="27"/>
      <c r="P16" s="24"/>
      <c r="Q16" s="24"/>
    </row>
    <row r="17" spans="1:17" ht="12.75">
      <c r="A17" s="23" t="s">
        <v>51</v>
      </c>
      <c r="B17" s="22">
        <v>420</v>
      </c>
      <c r="C17" s="21">
        <v>20</v>
      </c>
      <c r="D17" s="41">
        <f t="shared" si="5"/>
        <v>12600</v>
      </c>
      <c r="E17" s="9">
        <f t="shared" si="0"/>
        <v>18600</v>
      </c>
      <c r="F17" s="4">
        <f t="shared" si="1"/>
        <v>420</v>
      </c>
      <c r="G17" s="4">
        <f t="shared" si="2"/>
        <v>620</v>
      </c>
      <c r="H17" s="21">
        <v>90000</v>
      </c>
      <c r="I17" s="21">
        <v>90000</v>
      </c>
      <c r="J17" s="22"/>
      <c r="K17" s="22">
        <v>900</v>
      </c>
      <c r="L17" s="4">
        <f t="shared" si="3"/>
        <v>12600</v>
      </c>
      <c r="M17" s="56">
        <f t="shared" si="4"/>
        <v>-15150</v>
      </c>
      <c r="N17" s="51"/>
      <c r="O17" s="27"/>
      <c r="P17" s="24"/>
      <c r="Q17" s="24"/>
    </row>
    <row r="18" spans="1:17" ht="12.75">
      <c r="A18" s="23" t="s">
        <v>45</v>
      </c>
      <c r="B18" s="22">
        <v>120</v>
      </c>
      <c r="C18" s="21">
        <v>9</v>
      </c>
      <c r="D18" s="41">
        <f t="shared" si="5"/>
        <v>3600</v>
      </c>
      <c r="E18" s="9">
        <f t="shared" si="0"/>
        <v>6300</v>
      </c>
      <c r="F18" s="4">
        <f t="shared" si="1"/>
        <v>120</v>
      </c>
      <c r="G18" s="4">
        <f t="shared" si="2"/>
        <v>210</v>
      </c>
      <c r="H18" s="21">
        <v>90000</v>
      </c>
      <c r="I18" s="21">
        <v>90000</v>
      </c>
      <c r="J18" s="22"/>
      <c r="K18" s="22">
        <v>30</v>
      </c>
      <c r="L18" s="4">
        <f t="shared" si="3"/>
        <v>3600</v>
      </c>
      <c r="M18" s="56">
        <f t="shared" si="4"/>
        <v>5175</v>
      </c>
      <c r="N18" s="51"/>
      <c r="O18" s="27"/>
      <c r="P18" s="24"/>
      <c r="Q18" s="24"/>
    </row>
    <row r="19" spans="1:17" ht="12.75">
      <c r="A19" s="23" t="s">
        <v>46</v>
      </c>
      <c r="B19" s="22">
        <v>600</v>
      </c>
      <c r="C19" s="21">
        <v>20</v>
      </c>
      <c r="D19" s="41">
        <f t="shared" si="5"/>
        <v>18000</v>
      </c>
      <c r="E19" s="9">
        <f t="shared" si="0"/>
        <v>24000</v>
      </c>
      <c r="F19" s="4">
        <f t="shared" si="1"/>
        <v>600</v>
      </c>
      <c r="G19" s="4">
        <f t="shared" si="2"/>
        <v>800</v>
      </c>
      <c r="H19" s="21">
        <v>90000</v>
      </c>
      <c r="I19" s="21">
        <v>90000</v>
      </c>
      <c r="J19" s="22"/>
      <c r="K19" s="22">
        <v>30</v>
      </c>
      <c r="L19" s="4">
        <f t="shared" si="3"/>
        <v>18000</v>
      </c>
      <c r="M19" s="56">
        <f t="shared" si="4"/>
        <v>22875</v>
      </c>
      <c r="N19" s="51"/>
      <c r="O19" s="27"/>
      <c r="P19" s="24"/>
      <c r="Q19" s="24"/>
    </row>
    <row r="20" spans="1:17" ht="12.75">
      <c r="A20" s="23" t="s">
        <v>47</v>
      </c>
      <c r="B20" s="22">
        <v>120</v>
      </c>
      <c r="C20" s="21">
        <v>10</v>
      </c>
      <c r="D20" s="41">
        <f t="shared" si="5"/>
        <v>3600</v>
      </c>
      <c r="E20" s="9">
        <f t="shared" si="0"/>
        <v>6600</v>
      </c>
      <c r="F20" s="4">
        <f t="shared" si="1"/>
        <v>120</v>
      </c>
      <c r="G20" s="4">
        <f t="shared" si="2"/>
        <v>220</v>
      </c>
      <c r="H20" s="21">
        <v>90000</v>
      </c>
      <c r="I20" s="21">
        <v>90000</v>
      </c>
      <c r="J20" s="22"/>
      <c r="K20" s="22">
        <v>60</v>
      </c>
      <c r="L20" s="4">
        <f t="shared" si="3"/>
        <v>3600</v>
      </c>
      <c r="M20" s="56">
        <f t="shared" si="4"/>
        <v>4350</v>
      </c>
      <c r="N20" s="51"/>
      <c r="O20" s="27"/>
      <c r="P20" s="24"/>
      <c r="Q20" s="24"/>
    </row>
    <row r="21" spans="1:17" ht="12.75">
      <c r="A21" s="23" t="s">
        <v>48</v>
      </c>
      <c r="B21" s="22">
        <v>5</v>
      </c>
      <c r="C21" s="21">
        <v>28</v>
      </c>
      <c r="D21" s="41">
        <f t="shared" si="5"/>
        <v>150</v>
      </c>
      <c r="E21" s="9">
        <f t="shared" si="0"/>
        <v>8550</v>
      </c>
      <c r="F21" s="4">
        <f t="shared" si="1"/>
        <v>5</v>
      </c>
      <c r="G21" s="4">
        <f t="shared" si="2"/>
        <v>285</v>
      </c>
      <c r="H21" s="22"/>
      <c r="I21" s="22"/>
      <c r="J21" s="22"/>
      <c r="K21" s="22">
        <v>5</v>
      </c>
      <c r="L21" s="4">
        <f t="shared" si="3"/>
        <v>150</v>
      </c>
      <c r="M21" s="56">
        <f t="shared" si="4"/>
        <v>8362.5</v>
      </c>
      <c r="N21" s="51"/>
      <c r="O21" s="27"/>
      <c r="P21" s="24"/>
      <c r="Q21" s="24"/>
    </row>
    <row r="22" spans="1:17" ht="12.75">
      <c r="A22" s="23" t="s">
        <v>49</v>
      </c>
      <c r="B22" s="22">
        <v>600</v>
      </c>
      <c r="C22" s="21">
        <v>15</v>
      </c>
      <c r="D22" s="41">
        <f t="shared" si="5"/>
        <v>18000</v>
      </c>
      <c r="E22" s="9">
        <f t="shared" si="0"/>
        <v>22500</v>
      </c>
      <c r="F22" s="4">
        <f t="shared" si="1"/>
        <v>600</v>
      </c>
      <c r="G22" s="4">
        <f t="shared" si="2"/>
        <v>750</v>
      </c>
      <c r="H22" s="21">
        <v>90000</v>
      </c>
      <c r="I22" s="21">
        <v>90000</v>
      </c>
      <c r="J22" s="22"/>
      <c r="K22" s="22">
        <v>300</v>
      </c>
      <c r="L22" s="4">
        <f t="shared" si="3"/>
        <v>18000</v>
      </c>
      <c r="M22" s="56">
        <f t="shared" si="4"/>
        <v>11250</v>
      </c>
      <c r="N22" s="51"/>
      <c r="O22" s="27"/>
      <c r="P22" s="24"/>
      <c r="Q22" s="24"/>
    </row>
    <row r="23" spans="1:17" ht="12.75">
      <c r="A23" s="23" t="s">
        <v>50</v>
      </c>
      <c r="B23" s="22">
        <v>120</v>
      </c>
      <c r="C23" s="21">
        <v>16</v>
      </c>
      <c r="D23" s="41">
        <f t="shared" si="5"/>
        <v>3600</v>
      </c>
      <c r="E23" s="9">
        <f t="shared" si="0"/>
        <v>8400</v>
      </c>
      <c r="F23" s="4">
        <f t="shared" si="1"/>
        <v>120</v>
      </c>
      <c r="G23" s="4">
        <f t="shared" si="2"/>
        <v>280</v>
      </c>
      <c r="H23" s="21">
        <v>90000</v>
      </c>
      <c r="I23" s="21">
        <v>90000</v>
      </c>
      <c r="J23" s="22"/>
      <c r="K23" s="22">
        <v>60</v>
      </c>
      <c r="L23" s="4">
        <f t="shared" si="3"/>
        <v>3600</v>
      </c>
      <c r="M23" s="56">
        <f t="shared" si="4"/>
        <v>6150</v>
      </c>
      <c r="N23" s="51"/>
      <c r="O23" s="27"/>
      <c r="P23" s="24"/>
      <c r="Q23" s="24"/>
    </row>
    <row r="24" spans="1:17" ht="12.75">
      <c r="A24" s="23" t="s">
        <v>15</v>
      </c>
      <c r="B24" s="22">
        <v>600</v>
      </c>
      <c r="C24" s="21">
        <v>18</v>
      </c>
      <c r="D24" s="41">
        <f aca="true" t="shared" si="6" ref="D24:E28">F24*30</f>
        <v>18000</v>
      </c>
      <c r="E24" s="9">
        <f t="shared" si="6"/>
        <v>23400</v>
      </c>
      <c r="F24" s="4">
        <f t="shared" si="1"/>
        <v>600</v>
      </c>
      <c r="G24" s="4">
        <f t="shared" si="2"/>
        <v>780</v>
      </c>
      <c r="H24" s="21">
        <v>90000</v>
      </c>
      <c r="I24" s="21">
        <v>90000</v>
      </c>
      <c r="J24" s="22"/>
      <c r="K24" s="22">
        <v>150</v>
      </c>
      <c r="L24" s="4">
        <f>D24-(J24*6*30)</f>
        <v>18000</v>
      </c>
      <c r="M24" s="56">
        <f>E24-(K24*1.25*30)</f>
        <v>17775</v>
      </c>
      <c r="N24" s="57"/>
      <c r="O24" s="55"/>
      <c r="P24" s="24"/>
      <c r="Q24" s="24"/>
    </row>
    <row r="25" spans="1:17" ht="12.75">
      <c r="A25" s="23" t="s">
        <v>105</v>
      </c>
      <c r="B25" s="22">
        <v>5</v>
      </c>
      <c r="C25" s="21">
        <v>10</v>
      </c>
      <c r="D25" s="41">
        <f t="shared" si="6"/>
        <v>150</v>
      </c>
      <c r="E25" s="9">
        <f t="shared" si="6"/>
        <v>3150</v>
      </c>
      <c r="F25" s="4">
        <f t="shared" si="1"/>
        <v>5</v>
      </c>
      <c r="G25" s="4">
        <f t="shared" si="2"/>
        <v>105</v>
      </c>
      <c r="H25" s="22">
        <v>90000</v>
      </c>
      <c r="I25" s="22">
        <v>90000</v>
      </c>
      <c r="J25" s="22"/>
      <c r="K25" s="22">
        <v>5</v>
      </c>
      <c r="L25" s="4">
        <f>D25-(J25*6*30)</f>
        <v>150</v>
      </c>
      <c r="M25" s="56">
        <f>E25-(K25*1.25*30)</f>
        <v>2962.5</v>
      </c>
      <c r="N25" s="57"/>
      <c r="O25" s="55"/>
      <c r="P25" s="24"/>
      <c r="Q25" s="24"/>
    </row>
    <row r="26" spans="1:17" ht="12.75">
      <c r="A26" s="23" t="s">
        <v>60</v>
      </c>
      <c r="B26" s="22"/>
      <c r="C26" s="21">
        <v>1</v>
      </c>
      <c r="D26" s="41">
        <f t="shared" si="6"/>
        <v>0</v>
      </c>
      <c r="E26" s="9">
        <f t="shared" si="6"/>
        <v>300</v>
      </c>
      <c r="F26" s="4">
        <f t="shared" si="1"/>
        <v>0</v>
      </c>
      <c r="G26" s="4">
        <f t="shared" si="2"/>
        <v>10</v>
      </c>
      <c r="H26" s="22"/>
      <c r="I26" s="22"/>
      <c r="J26" s="22"/>
      <c r="K26" s="22"/>
      <c r="L26" s="4">
        <f>D26-(J26*6*30)</f>
        <v>0</v>
      </c>
      <c r="M26" s="56">
        <f>E26-(K26*1.25*30)</f>
        <v>300</v>
      </c>
      <c r="N26" s="57"/>
      <c r="O26" s="55"/>
      <c r="P26" s="24"/>
      <c r="Q26" s="24"/>
    </row>
    <row r="27" spans="1:17" ht="12.75">
      <c r="A27" s="23" t="s">
        <v>61</v>
      </c>
      <c r="B27" s="22"/>
      <c r="C27" s="21"/>
      <c r="D27" s="41">
        <f t="shared" si="6"/>
        <v>0</v>
      </c>
      <c r="E27" s="9">
        <f t="shared" si="6"/>
        <v>0</v>
      </c>
      <c r="F27" s="4">
        <f t="shared" si="1"/>
        <v>0</v>
      </c>
      <c r="G27" s="4">
        <f t="shared" si="2"/>
        <v>0</v>
      </c>
      <c r="H27" s="22"/>
      <c r="I27" s="22"/>
      <c r="J27" s="22"/>
      <c r="K27" s="22"/>
      <c r="L27" s="4">
        <f>D27-(J27*6*30)</f>
        <v>0</v>
      </c>
      <c r="M27" s="56">
        <f>E27-(K27*1.25*30)</f>
        <v>0</v>
      </c>
      <c r="N27" s="57"/>
      <c r="O27" s="55"/>
      <c r="P27" s="24"/>
      <c r="Q27" s="24"/>
    </row>
    <row r="28" spans="1:17" ht="12.75">
      <c r="A28" s="23" t="s">
        <v>62</v>
      </c>
      <c r="B28" s="22"/>
      <c r="C28" s="21"/>
      <c r="D28" s="41">
        <f t="shared" si="6"/>
        <v>0</v>
      </c>
      <c r="E28" s="9">
        <f t="shared" si="6"/>
        <v>0</v>
      </c>
      <c r="F28" s="4">
        <f t="shared" si="1"/>
        <v>0</v>
      </c>
      <c r="G28" s="4">
        <f t="shared" si="2"/>
        <v>0</v>
      </c>
      <c r="H28" s="22"/>
      <c r="I28" s="22"/>
      <c r="J28" s="22"/>
      <c r="K28" s="22"/>
      <c r="L28" s="4">
        <f>D28-(J28*6*30)</f>
        <v>0</v>
      </c>
      <c r="M28" s="56">
        <f>E28-(K28*1.25*30)</f>
        <v>0</v>
      </c>
      <c r="N28" s="57"/>
      <c r="O28" s="55"/>
      <c r="P28" s="24"/>
      <c r="Q28" s="24"/>
    </row>
    <row r="29" spans="1:17" ht="13.5" thickBot="1">
      <c r="A29" s="23" t="s">
        <v>63</v>
      </c>
      <c r="B29" s="22"/>
      <c r="C29" s="40"/>
      <c r="D29" s="59">
        <f t="shared" si="5"/>
        <v>0</v>
      </c>
      <c r="E29" s="45">
        <f t="shared" si="0"/>
        <v>0</v>
      </c>
      <c r="F29" s="13">
        <f t="shared" si="1"/>
        <v>0</v>
      </c>
      <c r="G29" s="13">
        <f t="shared" si="2"/>
        <v>0</v>
      </c>
      <c r="H29" s="22"/>
      <c r="I29" s="22"/>
      <c r="J29" s="22"/>
      <c r="K29" s="22"/>
      <c r="L29" s="37">
        <f t="shared" si="3"/>
        <v>0</v>
      </c>
      <c r="M29" s="30">
        <f t="shared" si="4"/>
        <v>0</v>
      </c>
      <c r="N29" s="57"/>
      <c r="O29" s="55"/>
      <c r="P29" s="24"/>
      <c r="Q29" s="24"/>
    </row>
    <row r="30" spans="1:17" ht="13.5" thickBot="1">
      <c r="A30" s="6" t="s">
        <v>16</v>
      </c>
      <c r="B30" s="7">
        <f aca="true" t="shared" si="7" ref="B30:G30">SUM(B4:B29)</f>
        <v>8950</v>
      </c>
      <c r="C30" s="7">
        <f>SUM(C4:C29)</f>
        <v>586</v>
      </c>
      <c r="D30" s="7">
        <f t="shared" si="7"/>
        <v>299400</v>
      </c>
      <c r="E30" s="7">
        <f t="shared" si="7"/>
        <v>444300</v>
      </c>
      <c r="F30" s="7">
        <f t="shared" si="7"/>
        <v>8950</v>
      </c>
      <c r="G30" s="7">
        <f t="shared" si="7"/>
        <v>14810</v>
      </c>
      <c r="H30" s="7">
        <f>SUM(H4:H29)</f>
        <v>1620000</v>
      </c>
      <c r="I30" s="7">
        <f>SUM(I4:I29)</f>
        <v>1620000</v>
      </c>
      <c r="J30" s="7">
        <f>SUM(J4:J29)*6</f>
        <v>1200</v>
      </c>
      <c r="K30" s="7">
        <f>SUM(K4:K29)*1.25</f>
        <v>6956.25</v>
      </c>
      <c r="L30" s="7">
        <f>SUM(L4:L29)</f>
        <v>263400</v>
      </c>
      <c r="M30" s="7">
        <f>SUM(M4:M29)</f>
        <v>235612.5</v>
      </c>
      <c r="N30" s="31">
        <f>((H30)+(30*J30))/D30</f>
        <v>5.531062124248497</v>
      </c>
      <c r="O30" s="32">
        <f>((I30)+(30*K30))/M30</f>
        <v>7.761419703963075</v>
      </c>
      <c r="P30" s="24"/>
      <c r="Q30" s="24"/>
    </row>
    <row r="31" spans="1:16" ht="13.5" thickBo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7"/>
      <c r="O31" s="27"/>
      <c r="P31" s="24"/>
    </row>
    <row r="32" spans="1:16" ht="13.5" thickBot="1">
      <c r="A32" s="47" t="s">
        <v>55</v>
      </c>
      <c r="B32" s="3"/>
      <c r="C32" s="3"/>
      <c r="D32" s="39"/>
      <c r="E32" s="39"/>
      <c r="F32" s="3"/>
      <c r="G32" s="3"/>
      <c r="H32" s="3"/>
      <c r="I32" s="3"/>
      <c r="J32" s="3"/>
      <c r="K32" s="3"/>
      <c r="L32" s="3"/>
      <c r="M32" s="3"/>
      <c r="N32" s="24"/>
      <c r="O32" s="24"/>
      <c r="P32" s="24"/>
    </row>
    <row r="33" spans="1:15" ht="12.75">
      <c r="A33" s="5" t="s">
        <v>13</v>
      </c>
      <c r="B33" s="20">
        <v>60</v>
      </c>
      <c r="C33" s="20">
        <v>10</v>
      </c>
      <c r="D33" s="44">
        <f aca="true" t="shared" si="8" ref="D33:E36">F33*30</f>
        <v>1800</v>
      </c>
      <c r="E33" s="44">
        <f t="shared" si="8"/>
        <v>4800</v>
      </c>
      <c r="F33" s="38">
        <f>B33</f>
        <v>60</v>
      </c>
      <c r="G33" s="10">
        <f>B33+(C33*10)</f>
        <v>160</v>
      </c>
      <c r="H33" s="20"/>
      <c r="I33" s="20"/>
      <c r="J33" s="20"/>
      <c r="K33" s="20">
        <v>30</v>
      </c>
      <c r="L33" s="38">
        <f>D33-(J33*6*30)</f>
        <v>1800</v>
      </c>
      <c r="M33" s="38">
        <f>E33-(K33*1.25*30)</f>
        <v>3675</v>
      </c>
      <c r="N33" s="33"/>
      <c r="O33" s="24"/>
    </row>
    <row r="34" spans="1:15" ht="12.75">
      <c r="A34" s="23" t="s">
        <v>7</v>
      </c>
      <c r="B34" s="22">
        <v>60</v>
      </c>
      <c r="C34" s="26">
        <v>44</v>
      </c>
      <c r="D34" s="9">
        <f t="shared" si="8"/>
        <v>1800</v>
      </c>
      <c r="E34" s="9">
        <f t="shared" si="8"/>
        <v>15000</v>
      </c>
      <c r="F34" s="4">
        <f>B34</f>
        <v>60</v>
      </c>
      <c r="G34" s="4">
        <f>B34+(C34*10)</f>
        <v>500</v>
      </c>
      <c r="H34" s="22"/>
      <c r="I34" s="22"/>
      <c r="J34" s="22">
        <v>50</v>
      </c>
      <c r="K34" s="22">
        <v>900</v>
      </c>
      <c r="L34" s="4">
        <f>D34-(J34*6*30)</f>
        <v>-7200</v>
      </c>
      <c r="M34" s="4">
        <f>E34-(K34*1.25*30)</f>
        <v>-18750</v>
      </c>
      <c r="N34" s="33"/>
      <c r="O34" s="24"/>
    </row>
    <row r="35" spans="1:15" ht="12.75">
      <c r="A35" s="23" t="s">
        <v>106</v>
      </c>
      <c r="B35" s="22">
        <v>5</v>
      </c>
      <c r="C35" s="21">
        <v>24</v>
      </c>
      <c r="D35" s="9">
        <f t="shared" si="8"/>
        <v>150</v>
      </c>
      <c r="E35" s="9">
        <f t="shared" si="8"/>
        <v>7350</v>
      </c>
      <c r="F35" s="4">
        <f>B35</f>
        <v>5</v>
      </c>
      <c r="G35" s="4">
        <f>B35+(C35*10)</f>
        <v>245</v>
      </c>
      <c r="H35" s="21"/>
      <c r="I35" s="21"/>
      <c r="J35" s="21"/>
      <c r="K35" s="21"/>
      <c r="L35" s="4">
        <f>D35-(J35*6*30)</f>
        <v>150</v>
      </c>
      <c r="M35" s="4">
        <f>E35-(K35*1.25*30)</f>
        <v>7350</v>
      </c>
      <c r="N35" s="33"/>
      <c r="O35" s="24"/>
    </row>
    <row r="36" spans="1:15" ht="13.5" thickBot="1">
      <c r="A36" s="23" t="s">
        <v>58</v>
      </c>
      <c r="B36" s="22"/>
      <c r="C36" s="40"/>
      <c r="D36" s="45">
        <f t="shared" si="8"/>
        <v>0</v>
      </c>
      <c r="E36" s="45">
        <f t="shared" si="8"/>
        <v>0</v>
      </c>
      <c r="F36" s="36">
        <f>B36</f>
        <v>0</v>
      </c>
      <c r="G36" s="13">
        <f>B36+(C36*10)</f>
        <v>0</v>
      </c>
      <c r="H36" s="22"/>
      <c r="I36" s="22"/>
      <c r="J36" s="22"/>
      <c r="K36" s="22"/>
      <c r="L36" s="36">
        <f>D36-(J36*6*30)</f>
        <v>0</v>
      </c>
      <c r="M36" s="39">
        <f>E36-(K36*1.25*30)</f>
        <v>0</v>
      </c>
      <c r="N36" s="33"/>
      <c r="O36" s="24"/>
    </row>
    <row r="37" spans="1:17" ht="13.5" thickBot="1">
      <c r="A37" s="46" t="s">
        <v>16</v>
      </c>
      <c r="B37" s="7">
        <f>SUM(B33:B36)</f>
        <v>125</v>
      </c>
      <c r="C37" s="7">
        <f>SUM(C33:C36)</f>
        <v>78</v>
      </c>
      <c r="D37" s="7">
        <f aca="true" t="shared" si="9" ref="D37:M37">SUM(D33:D36)</f>
        <v>3750</v>
      </c>
      <c r="E37" s="7">
        <f t="shared" si="9"/>
        <v>27150</v>
      </c>
      <c r="F37" s="7">
        <f t="shared" si="9"/>
        <v>125</v>
      </c>
      <c r="G37" s="7">
        <f t="shared" si="9"/>
        <v>905</v>
      </c>
      <c r="H37" s="7">
        <f t="shared" si="9"/>
        <v>0</v>
      </c>
      <c r="I37" s="7">
        <f t="shared" si="9"/>
        <v>0</v>
      </c>
      <c r="J37" s="7">
        <f>SUM(J33:J36)*6</f>
        <v>300</v>
      </c>
      <c r="K37" s="7">
        <f>SUM(K33:K36)*1.25</f>
        <v>1162.5</v>
      </c>
      <c r="L37" s="7">
        <f t="shared" si="9"/>
        <v>-5250</v>
      </c>
      <c r="M37" s="7">
        <f t="shared" si="9"/>
        <v>-7725</v>
      </c>
      <c r="N37" s="61" t="s">
        <v>81</v>
      </c>
      <c r="O37" s="62" t="s">
        <v>81</v>
      </c>
      <c r="P37" s="24"/>
      <c r="Q37" s="24"/>
    </row>
    <row r="38" spans="1:17" ht="13.5" thickBot="1">
      <c r="A38" s="4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7"/>
      <c r="O38" s="27"/>
      <c r="P38" s="24"/>
      <c r="Q38" s="24"/>
    </row>
    <row r="39" spans="1:17" ht="13.5" thickBot="1">
      <c r="A39" s="48" t="s">
        <v>64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27"/>
      <c r="P39" s="24"/>
      <c r="Q39" s="24"/>
    </row>
    <row r="40" spans="1:16" ht="12.75">
      <c r="A40" s="5" t="s">
        <v>40</v>
      </c>
      <c r="B40" s="20">
        <v>5</v>
      </c>
      <c r="C40" s="20">
        <v>10</v>
      </c>
      <c r="D40" s="44">
        <f>F40*30</f>
        <v>150</v>
      </c>
      <c r="E40" s="44">
        <f>G40*30</f>
        <v>3150</v>
      </c>
      <c r="F40" s="38">
        <f>B40</f>
        <v>5</v>
      </c>
      <c r="G40" s="10">
        <f>B40+(C40*10)</f>
        <v>105</v>
      </c>
      <c r="H40" s="20"/>
      <c r="I40" s="20"/>
      <c r="J40" s="20"/>
      <c r="K40" s="20">
        <v>10</v>
      </c>
      <c r="L40" s="38">
        <f>D40-(J40*6*30)</f>
        <v>150</v>
      </c>
      <c r="M40" s="60">
        <f>E40-(K40*1.25*30)</f>
        <v>2775</v>
      </c>
      <c r="N40" s="33"/>
      <c r="O40" s="24"/>
      <c r="P40" s="24"/>
    </row>
    <row r="41" spans="1:16" ht="13.5" thickBot="1">
      <c r="A41" s="23" t="s">
        <v>65</v>
      </c>
      <c r="B41" s="22"/>
      <c r="C41" s="22"/>
      <c r="D41" s="35">
        <f>F41*30</f>
        <v>0</v>
      </c>
      <c r="E41" s="35">
        <f>G41*30</f>
        <v>0</v>
      </c>
      <c r="F41" s="36">
        <f>B41</f>
        <v>0</v>
      </c>
      <c r="G41" s="36">
        <f>B41+(C41*10)</f>
        <v>0</v>
      </c>
      <c r="H41" s="22"/>
      <c r="I41" s="22"/>
      <c r="J41" s="22"/>
      <c r="K41" s="22"/>
      <c r="L41" s="36">
        <f>D41-(J41*6*30)</f>
        <v>0</v>
      </c>
      <c r="M41" s="66">
        <f>E41-(K41*1.25*30)</f>
        <v>0</v>
      </c>
      <c r="N41" s="33"/>
      <c r="O41" s="24"/>
      <c r="P41" s="24"/>
    </row>
    <row r="42" spans="1:17" ht="13.5" thickBot="1">
      <c r="A42" s="46" t="s">
        <v>16</v>
      </c>
      <c r="B42" s="7">
        <f aca="true" t="shared" si="10" ref="B42:J42">SUM(B38:B41)</f>
        <v>5</v>
      </c>
      <c r="C42" s="7">
        <f t="shared" si="10"/>
        <v>10</v>
      </c>
      <c r="D42" s="7">
        <f t="shared" si="10"/>
        <v>150</v>
      </c>
      <c r="E42" s="7">
        <f t="shared" si="10"/>
        <v>3150</v>
      </c>
      <c r="F42" s="7">
        <f t="shared" si="10"/>
        <v>5</v>
      </c>
      <c r="G42" s="7">
        <f t="shared" si="10"/>
        <v>105</v>
      </c>
      <c r="H42" s="7">
        <f t="shared" si="10"/>
        <v>0</v>
      </c>
      <c r="I42" s="7">
        <f t="shared" si="10"/>
        <v>0</v>
      </c>
      <c r="J42" s="7">
        <f t="shared" si="10"/>
        <v>0</v>
      </c>
      <c r="K42" s="7">
        <f>SUM(K38:K41)*1.25</f>
        <v>12.5</v>
      </c>
      <c r="L42" s="7">
        <f>SUM(L38:L41)</f>
        <v>150</v>
      </c>
      <c r="M42" s="7">
        <f>SUM(M38:M41)</f>
        <v>2775</v>
      </c>
      <c r="N42" s="31">
        <f>((H42)+(30*J42))/D42</f>
        <v>0</v>
      </c>
      <c r="O42" s="32">
        <f>((I42)+(30*K42))/M42</f>
        <v>0.13513513513513514</v>
      </c>
      <c r="P42" s="24"/>
      <c r="Q42" s="24"/>
    </row>
    <row r="43" spans="6:15" ht="13.5" thickBot="1">
      <c r="F43" s="24"/>
      <c r="N43" s="27"/>
      <c r="O43" s="27"/>
    </row>
    <row r="44" spans="1:16" ht="13.5" thickBot="1">
      <c r="A44" s="71" t="s">
        <v>80</v>
      </c>
      <c r="B44" s="72"/>
      <c r="C44" s="50"/>
      <c r="D44" s="11"/>
      <c r="E44" s="11"/>
      <c r="F44" s="3"/>
      <c r="G44" s="3"/>
      <c r="H44" s="3"/>
      <c r="I44" s="3"/>
      <c r="J44" s="3"/>
      <c r="K44" s="3"/>
      <c r="L44" s="11"/>
      <c r="M44" s="11"/>
      <c r="N44" s="27"/>
      <c r="O44" s="27"/>
      <c r="P44" s="24"/>
    </row>
    <row r="45" spans="1:15" ht="12.75">
      <c r="A45" s="5" t="s">
        <v>71</v>
      </c>
      <c r="B45" s="21">
        <v>30</v>
      </c>
      <c r="C45" s="26">
        <v>2</v>
      </c>
      <c r="D45" s="9">
        <f>F45*30</f>
        <v>900</v>
      </c>
      <c r="E45" s="9">
        <f>G45*30</f>
        <v>1500</v>
      </c>
      <c r="F45" s="10">
        <f>B45</f>
        <v>30</v>
      </c>
      <c r="G45" s="10">
        <f>B45+(C45*10)</f>
        <v>50</v>
      </c>
      <c r="H45" s="20"/>
      <c r="I45" s="20"/>
      <c r="J45" s="20"/>
      <c r="K45" s="20">
        <v>10</v>
      </c>
      <c r="L45" s="13">
        <f>D45-(J45*6*30)</f>
        <v>900</v>
      </c>
      <c r="M45" s="28">
        <f>E45-(K45*1.25*30)</f>
        <v>1125</v>
      </c>
      <c r="N45" s="33"/>
      <c r="O45" s="24"/>
    </row>
    <row r="46" spans="1:15" ht="12.75">
      <c r="A46" s="5" t="s">
        <v>19</v>
      </c>
      <c r="B46" s="21">
        <v>30</v>
      </c>
      <c r="C46" s="26">
        <v>2</v>
      </c>
      <c r="D46" s="9">
        <f aca="true" t="shared" si="11" ref="D46:D78">F46*30</f>
        <v>900</v>
      </c>
      <c r="E46" s="9">
        <f>G46*30</f>
        <v>1500</v>
      </c>
      <c r="F46" s="4">
        <f aca="true" t="shared" si="12" ref="F46:F78">B46</f>
        <v>30</v>
      </c>
      <c r="G46" s="4">
        <f>B46+(C46*10)</f>
        <v>50</v>
      </c>
      <c r="H46" s="21"/>
      <c r="I46" s="21"/>
      <c r="J46" s="21"/>
      <c r="K46" s="21">
        <v>30</v>
      </c>
      <c r="L46" s="4">
        <f aca="true" t="shared" si="13" ref="L46:L78">D46-(J46*6*30)</f>
        <v>900</v>
      </c>
      <c r="M46" s="28">
        <f aca="true" t="shared" si="14" ref="M46:M78">E46-(K46*1.25*30)</f>
        <v>375</v>
      </c>
      <c r="N46" s="33"/>
      <c r="O46" s="24"/>
    </row>
    <row r="47" spans="1:15" ht="12.75">
      <c r="A47" s="5" t="s">
        <v>20</v>
      </c>
      <c r="B47" s="21">
        <v>240</v>
      </c>
      <c r="C47" s="26">
        <v>3</v>
      </c>
      <c r="D47" s="9">
        <f t="shared" si="11"/>
        <v>7200</v>
      </c>
      <c r="E47" s="9">
        <f>G47*30</f>
        <v>8100</v>
      </c>
      <c r="F47" s="4">
        <f t="shared" si="12"/>
        <v>240</v>
      </c>
      <c r="G47" s="4">
        <f aca="true" t="shared" si="15" ref="G47:G78">B47+(C47*10)</f>
        <v>270</v>
      </c>
      <c r="H47" s="21">
        <v>30000</v>
      </c>
      <c r="I47" s="21">
        <v>30000</v>
      </c>
      <c r="J47" s="21"/>
      <c r="K47" s="21">
        <v>240</v>
      </c>
      <c r="L47" s="4">
        <f t="shared" si="13"/>
        <v>7200</v>
      </c>
      <c r="M47" s="28">
        <f t="shared" si="14"/>
        <v>-900</v>
      </c>
      <c r="N47" s="33"/>
      <c r="O47" s="24"/>
    </row>
    <row r="48" spans="1:15" ht="12.75">
      <c r="A48" s="5" t="s">
        <v>21</v>
      </c>
      <c r="B48" s="21">
        <v>180</v>
      </c>
      <c r="C48" s="26">
        <v>3</v>
      </c>
      <c r="D48" s="9">
        <f t="shared" si="11"/>
        <v>5400</v>
      </c>
      <c r="E48" s="9">
        <f aca="true" t="shared" si="16" ref="E48:E78">G48*30</f>
        <v>6300</v>
      </c>
      <c r="F48" s="4">
        <f t="shared" si="12"/>
        <v>180</v>
      </c>
      <c r="G48" s="4">
        <f t="shared" si="15"/>
        <v>210</v>
      </c>
      <c r="H48" s="21"/>
      <c r="I48" s="21"/>
      <c r="J48" s="21"/>
      <c r="K48" s="21">
        <v>180</v>
      </c>
      <c r="L48" s="4">
        <f t="shared" si="13"/>
        <v>5400</v>
      </c>
      <c r="M48" s="28">
        <f t="shared" si="14"/>
        <v>-450</v>
      </c>
      <c r="N48" s="33"/>
      <c r="O48" s="24"/>
    </row>
    <row r="49" spans="1:15" ht="12.75">
      <c r="A49" s="5" t="s">
        <v>110</v>
      </c>
      <c r="B49" s="21">
        <v>180</v>
      </c>
      <c r="C49" s="26">
        <v>3</v>
      </c>
      <c r="D49" s="9">
        <f t="shared" si="11"/>
        <v>5400</v>
      </c>
      <c r="E49" s="9">
        <f t="shared" si="16"/>
        <v>6300</v>
      </c>
      <c r="F49" s="4">
        <f t="shared" si="12"/>
        <v>180</v>
      </c>
      <c r="G49" s="4">
        <f t="shared" si="15"/>
        <v>210</v>
      </c>
      <c r="H49" s="21"/>
      <c r="I49" s="21"/>
      <c r="J49" s="21"/>
      <c r="K49" s="21">
        <v>180</v>
      </c>
      <c r="L49" s="4">
        <f t="shared" si="13"/>
        <v>5400</v>
      </c>
      <c r="M49" s="28">
        <f t="shared" si="14"/>
        <v>-450</v>
      </c>
      <c r="N49" s="33"/>
      <c r="O49" s="24"/>
    </row>
    <row r="50" spans="1:15" ht="12.75">
      <c r="A50" s="5" t="s">
        <v>22</v>
      </c>
      <c r="B50" s="21">
        <v>240</v>
      </c>
      <c r="C50" s="26">
        <v>3</v>
      </c>
      <c r="D50" s="9">
        <f t="shared" si="11"/>
        <v>7200</v>
      </c>
      <c r="E50" s="9">
        <f t="shared" si="16"/>
        <v>8100</v>
      </c>
      <c r="F50" s="4">
        <f t="shared" si="12"/>
        <v>240</v>
      </c>
      <c r="G50" s="4">
        <f t="shared" si="15"/>
        <v>270</v>
      </c>
      <c r="H50" s="21">
        <v>40000</v>
      </c>
      <c r="I50" s="21">
        <v>40000</v>
      </c>
      <c r="J50" s="21"/>
      <c r="K50" s="21">
        <v>30</v>
      </c>
      <c r="L50" s="4">
        <f t="shared" si="13"/>
        <v>7200</v>
      </c>
      <c r="M50" s="28">
        <f t="shared" si="14"/>
        <v>6975</v>
      </c>
      <c r="N50" s="33"/>
      <c r="O50" s="24"/>
    </row>
    <row r="51" spans="1:15" ht="12.75">
      <c r="A51" s="5" t="s">
        <v>23</v>
      </c>
      <c r="B51" s="21">
        <v>120</v>
      </c>
      <c r="C51" s="26">
        <v>3</v>
      </c>
      <c r="D51" s="9">
        <f t="shared" si="11"/>
        <v>3600</v>
      </c>
      <c r="E51" s="9">
        <f t="shared" si="16"/>
        <v>4500</v>
      </c>
      <c r="F51" s="4">
        <f t="shared" si="12"/>
        <v>120</v>
      </c>
      <c r="G51" s="4">
        <f t="shared" si="15"/>
        <v>150</v>
      </c>
      <c r="H51" s="21"/>
      <c r="I51" s="21"/>
      <c r="J51" s="21">
        <v>75</v>
      </c>
      <c r="K51" s="21">
        <v>30</v>
      </c>
      <c r="L51" s="4">
        <f t="shared" si="13"/>
        <v>-9900</v>
      </c>
      <c r="M51" s="28">
        <f t="shared" si="14"/>
        <v>3375</v>
      </c>
      <c r="N51" s="54"/>
      <c r="O51" s="24"/>
    </row>
    <row r="52" spans="1:15" ht="12.75">
      <c r="A52" s="5" t="s">
        <v>24</v>
      </c>
      <c r="B52" s="21">
        <v>120</v>
      </c>
      <c r="C52" s="26">
        <v>5</v>
      </c>
      <c r="D52" s="9">
        <f t="shared" si="11"/>
        <v>3600</v>
      </c>
      <c r="E52" s="9">
        <f t="shared" si="16"/>
        <v>5100</v>
      </c>
      <c r="F52" s="4">
        <f t="shared" si="12"/>
        <v>120</v>
      </c>
      <c r="G52" s="4">
        <f t="shared" si="15"/>
        <v>170</v>
      </c>
      <c r="H52" s="21"/>
      <c r="I52" s="21"/>
      <c r="J52" s="21">
        <v>75</v>
      </c>
      <c r="K52" s="21">
        <v>600</v>
      </c>
      <c r="L52" s="4">
        <f t="shared" si="13"/>
        <v>-9900</v>
      </c>
      <c r="M52" s="28">
        <f t="shared" si="14"/>
        <v>-17400</v>
      </c>
      <c r="N52" s="54"/>
      <c r="O52" s="24"/>
    </row>
    <row r="53" spans="1:15" ht="12.75">
      <c r="A53" s="5" t="s">
        <v>25</v>
      </c>
      <c r="B53" s="21">
        <v>510</v>
      </c>
      <c r="C53" s="26">
        <v>4</v>
      </c>
      <c r="D53" s="9">
        <f t="shared" si="11"/>
        <v>15300</v>
      </c>
      <c r="E53" s="9">
        <f t="shared" si="16"/>
        <v>16500</v>
      </c>
      <c r="F53" s="4">
        <f t="shared" si="12"/>
        <v>510</v>
      </c>
      <c r="G53" s="4">
        <f t="shared" si="15"/>
        <v>550</v>
      </c>
      <c r="H53" s="21">
        <v>90000</v>
      </c>
      <c r="I53" s="21">
        <v>90000</v>
      </c>
      <c r="J53" s="21">
        <v>75</v>
      </c>
      <c r="K53" s="21">
        <v>600</v>
      </c>
      <c r="L53" s="4">
        <f t="shared" si="13"/>
        <v>1800</v>
      </c>
      <c r="M53" s="28">
        <f t="shared" si="14"/>
        <v>-6000</v>
      </c>
      <c r="N53" s="33"/>
      <c r="O53" s="24"/>
    </row>
    <row r="54" spans="1:15" ht="12.75">
      <c r="A54" s="5" t="s">
        <v>72</v>
      </c>
      <c r="B54" s="21">
        <v>120</v>
      </c>
      <c r="C54" s="26">
        <v>3</v>
      </c>
      <c r="D54" s="9">
        <f t="shared" si="11"/>
        <v>3600</v>
      </c>
      <c r="E54" s="9">
        <f t="shared" si="16"/>
        <v>4500</v>
      </c>
      <c r="F54" s="4">
        <f t="shared" si="12"/>
        <v>120</v>
      </c>
      <c r="G54" s="4">
        <f t="shared" si="15"/>
        <v>150</v>
      </c>
      <c r="H54" s="21"/>
      <c r="I54" s="21"/>
      <c r="J54" s="21"/>
      <c r="K54" s="21">
        <v>10</v>
      </c>
      <c r="L54" s="4">
        <f t="shared" si="13"/>
        <v>3600</v>
      </c>
      <c r="M54" s="28">
        <f t="shared" si="14"/>
        <v>4125</v>
      </c>
      <c r="N54" s="33"/>
      <c r="O54" s="24"/>
    </row>
    <row r="55" spans="1:15" ht="12.75">
      <c r="A55" s="5" t="s">
        <v>26</v>
      </c>
      <c r="B55" s="21">
        <v>150</v>
      </c>
      <c r="C55" s="26">
        <v>6</v>
      </c>
      <c r="D55" s="9">
        <f t="shared" si="11"/>
        <v>4500</v>
      </c>
      <c r="E55" s="9">
        <f t="shared" si="16"/>
        <v>6300</v>
      </c>
      <c r="F55" s="4">
        <f t="shared" si="12"/>
        <v>150</v>
      </c>
      <c r="G55" s="4">
        <f t="shared" si="15"/>
        <v>210</v>
      </c>
      <c r="H55" s="21"/>
      <c r="I55" s="21"/>
      <c r="J55" s="21"/>
      <c r="K55" s="21">
        <v>30</v>
      </c>
      <c r="L55" s="4">
        <f t="shared" si="13"/>
        <v>4500</v>
      </c>
      <c r="M55" s="28">
        <f t="shared" si="14"/>
        <v>5175</v>
      </c>
      <c r="N55" s="33"/>
      <c r="O55" s="24"/>
    </row>
    <row r="56" spans="1:15" ht="12.75">
      <c r="A56" s="5" t="s">
        <v>27</v>
      </c>
      <c r="B56" s="21">
        <v>10</v>
      </c>
      <c r="C56" s="26">
        <v>2</v>
      </c>
      <c r="D56" s="9">
        <f t="shared" si="11"/>
        <v>300</v>
      </c>
      <c r="E56" s="9">
        <f t="shared" si="16"/>
        <v>900</v>
      </c>
      <c r="F56" s="4">
        <f t="shared" si="12"/>
        <v>10</v>
      </c>
      <c r="G56" s="4">
        <f t="shared" si="15"/>
        <v>30</v>
      </c>
      <c r="H56" s="21"/>
      <c r="I56" s="21"/>
      <c r="J56" s="21">
        <v>50</v>
      </c>
      <c r="K56" s="21">
        <v>10</v>
      </c>
      <c r="L56" s="4">
        <f t="shared" si="13"/>
        <v>-8700</v>
      </c>
      <c r="M56" s="28">
        <f t="shared" si="14"/>
        <v>525</v>
      </c>
      <c r="N56" s="33"/>
      <c r="O56" s="24"/>
    </row>
    <row r="57" spans="1:15" ht="12.75">
      <c r="A57" s="5" t="s">
        <v>28</v>
      </c>
      <c r="B57" s="21">
        <v>60</v>
      </c>
      <c r="C57" s="26">
        <v>3</v>
      </c>
      <c r="D57" s="9">
        <f t="shared" si="11"/>
        <v>1800</v>
      </c>
      <c r="E57" s="9">
        <f t="shared" si="16"/>
        <v>2700</v>
      </c>
      <c r="F57" s="4">
        <f t="shared" si="12"/>
        <v>60</v>
      </c>
      <c r="G57" s="4">
        <f t="shared" si="15"/>
        <v>90</v>
      </c>
      <c r="H57" s="21"/>
      <c r="I57" s="21"/>
      <c r="J57" s="21">
        <v>75</v>
      </c>
      <c r="K57" s="21">
        <v>60</v>
      </c>
      <c r="L57" s="4">
        <f t="shared" si="13"/>
        <v>-11700</v>
      </c>
      <c r="M57" s="28">
        <f t="shared" si="14"/>
        <v>450</v>
      </c>
      <c r="N57" s="33"/>
      <c r="O57" s="24"/>
    </row>
    <row r="58" spans="1:15" ht="12.75">
      <c r="A58" s="5" t="s">
        <v>66</v>
      </c>
      <c r="B58" s="21">
        <v>30</v>
      </c>
      <c r="C58" s="26">
        <v>2</v>
      </c>
      <c r="D58" s="9">
        <f t="shared" si="11"/>
        <v>900</v>
      </c>
      <c r="E58" s="9">
        <f t="shared" si="16"/>
        <v>1500</v>
      </c>
      <c r="F58" s="4">
        <f t="shared" si="12"/>
        <v>30</v>
      </c>
      <c r="G58" s="4">
        <f t="shared" si="15"/>
        <v>50</v>
      </c>
      <c r="H58" s="21"/>
      <c r="I58" s="21"/>
      <c r="J58" s="21">
        <v>50</v>
      </c>
      <c r="K58" s="21">
        <v>300</v>
      </c>
      <c r="L58" s="4">
        <f t="shared" si="13"/>
        <v>-8100</v>
      </c>
      <c r="M58" s="28">
        <f t="shared" si="14"/>
        <v>-9750</v>
      </c>
      <c r="N58" s="33"/>
      <c r="O58" s="24"/>
    </row>
    <row r="59" spans="1:15" ht="12.75">
      <c r="A59" s="5" t="s">
        <v>29</v>
      </c>
      <c r="B59" s="21">
        <v>60</v>
      </c>
      <c r="C59" s="26">
        <v>2</v>
      </c>
      <c r="D59" s="9">
        <f t="shared" si="11"/>
        <v>1800</v>
      </c>
      <c r="E59" s="9">
        <f t="shared" si="16"/>
        <v>2400</v>
      </c>
      <c r="F59" s="4">
        <f t="shared" si="12"/>
        <v>60</v>
      </c>
      <c r="G59" s="4">
        <f t="shared" si="15"/>
        <v>80</v>
      </c>
      <c r="H59" s="21"/>
      <c r="I59" s="21"/>
      <c r="J59" s="21">
        <v>50</v>
      </c>
      <c r="K59" s="21">
        <v>300</v>
      </c>
      <c r="L59" s="4">
        <f t="shared" si="13"/>
        <v>-7200</v>
      </c>
      <c r="M59" s="28">
        <f t="shared" si="14"/>
        <v>-8850</v>
      </c>
      <c r="N59" s="33"/>
      <c r="O59" s="24"/>
    </row>
    <row r="60" spans="1:15" ht="12.75">
      <c r="A60" s="5" t="s">
        <v>30</v>
      </c>
      <c r="B60" s="21">
        <v>300</v>
      </c>
      <c r="C60" s="26">
        <v>5</v>
      </c>
      <c r="D60" s="9">
        <f t="shared" si="11"/>
        <v>9000</v>
      </c>
      <c r="E60" s="9">
        <f t="shared" si="16"/>
        <v>10500</v>
      </c>
      <c r="F60" s="4">
        <f t="shared" si="12"/>
        <v>300</v>
      </c>
      <c r="G60" s="4">
        <f t="shared" si="15"/>
        <v>350</v>
      </c>
      <c r="H60" s="21"/>
      <c r="I60" s="21"/>
      <c r="J60" s="21"/>
      <c r="K60" s="21">
        <v>600</v>
      </c>
      <c r="L60" s="4">
        <f t="shared" si="13"/>
        <v>9000</v>
      </c>
      <c r="M60" s="28">
        <f t="shared" si="14"/>
        <v>-12000</v>
      </c>
      <c r="N60" s="33"/>
      <c r="O60" s="24"/>
    </row>
    <row r="61" spans="1:15" ht="12.75">
      <c r="A61" s="5" t="s">
        <v>73</v>
      </c>
      <c r="B61" s="21">
        <v>240</v>
      </c>
      <c r="C61" s="26">
        <v>6</v>
      </c>
      <c r="D61" s="9">
        <f t="shared" si="11"/>
        <v>7200</v>
      </c>
      <c r="E61" s="9">
        <f t="shared" si="16"/>
        <v>9000</v>
      </c>
      <c r="F61" s="4">
        <f t="shared" si="12"/>
        <v>240</v>
      </c>
      <c r="G61" s="4">
        <f t="shared" si="15"/>
        <v>300</v>
      </c>
      <c r="H61" s="21"/>
      <c r="I61" s="21"/>
      <c r="J61" s="21"/>
      <c r="K61" s="21">
        <v>30</v>
      </c>
      <c r="L61" s="4">
        <f t="shared" si="13"/>
        <v>7200</v>
      </c>
      <c r="M61" s="28">
        <f t="shared" si="14"/>
        <v>7875</v>
      </c>
      <c r="N61" s="33"/>
      <c r="O61" s="24"/>
    </row>
    <row r="62" spans="1:15" ht="12.75">
      <c r="A62" s="5" t="s">
        <v>74</v>
      </c>
      <c r="B62" s="21">
        <v>160</v>
      </c>
      <c r="C62" s="26">
        <v>6</v>
      </c>
      <c r="D62" s="9">
        <f t="shared" si="11"/>
        <v>4800</v>
      </c>
      <c r="E62" s="9">
        <f t="shared" si="16"/>
        <v>6600</v>
      </c>
      <c r="F62" s="4">
        <f t="shared" si="12"/>
        <v>160</v>
      </c>
      <c r="G62" s="4">
        <f t="shared" si="15"/>
        <v>220</v>
      </c>
      <c r="H62" s="21"/>
      <c r="I62" s="21"/>
      <c r="J62" s="21"/>
      <c r="K62" s="21">
        <v>20</v>
      </c>
      <c r="L62" s="4">
        <f t="shared" si="13"/>
        <v>4800</v>
      </c>
      <c r="M62" s="28">
        <f t="shared" si="14"/>
        <v>5850</v>
      </c>
      <c r="N62" s="33"/>
      <c r="O62" s="24"/>
    </row>
    <row r="63" spans="1:15" ht="12.75">
      <c r="A63" s="5" t="s">
        <v>31</v>
      </c>
      <c r="B63" s="21">
        <v>30</v>
      </c>
      <c r="C63" s="26">
        <v>2</v>
      </c>
      <c r="D63" s="9">
        <f t="shared" si="11"/>
        <v>900</v>
      </c>
      <c r="E63" s="19">
        <f t="shared" si="16"/>
        <v>1500</v>
      </c>
      <c r="F63" s="4">
        <f t="shared" si="12"/>
        <v>30</v>
      </c>
      <c r="G63" s="4">
        <f t="shared" si="15"/>
        <v>50</v>
      </c>
      <c r="H63" s="21"/>
      <c r="I63" s="21"/>
      <c r="J63" s="21"/>
      <c r="K63" s="21">
        <v>10</v>
      </c>
      <c r="L63" s="4">
        <f t="shared" si="13"/>
        <v>900</v>
      </c>
      <c r="M63" s="28">
        <f t="shared" si="14"/>
        <v>1125</v>
      </c>
      <c r="N63" s="33"/>
      <c r="O63" s="24"/>
    </row>
    <row r="64" spans="1:15" ht="12.75">
      <c r="A64" s="5" t="s">
        <v>32</v>
      </c>
      <c r="B64" s="21">
        <v>450</v>
      </c>
      <c r="C64" s="26">
        <v>15</v>
      </c>
      <c r="D64" s="9">
        <f t="shared" si="11"/>
        <v>13500</v>
      </c>
      <c r="E64" s="19">
        <f t="shared" si="16"/>
        <v>18000</v>
      </c>
      <c r="F64" s="4">
        <f t="shared" si="12"/>
        <v>450</v>
      </c>
      <c r="G64" s="4">
        <f t="shared" si="15"/>
        <v>600</v>
      </c>
      <c r="H64" s="21"/>
      <c r="I64" s="21"/>
      <c r="J64" s="21"/>
      <c r="K64" s="21">
        <v>300</v>
      </c>
      <c r="L64" s="4">
        <f t="shared" si="13"/>
        <v>13500</v>
      </c>
      <c r="M64" s="28">
        <f t="shared" si="14"/>
        <v>6750</v>
      </c>
      <c r="N64" s="33"/>
      <c r="O64" s="24"/>
    </row>
    <row r="65" spans="1:15" ht="12.75">
      <c r="A65" s="5" t="s">
        <v>75</v>
      </c>
      <c r="B65" s="21">
        <v>0</v>
      </c>
      <c r="C65" s="26">
        <v>0</v>
      </c>
      <c r="D65" s="9">
        <f t="shared" si="11"/>
        <v>0</v>
      </c>
      <c r="E65" s="9">
        <f t="shared" si="16"/>
        <v>0</v>
      </c>
      <c r="F65" s="4">
        <f t="shared" si="12"/>
        <v>0</v>
      </c>
      <c r="G65" s="4">
        <f t="shared" si="15"/>
        <v>0</v>
      </c>
      <c r="H65" s="21"/>
      <c r="I65" s="21"/>
      <c r="J65" s="21"/>
      <c r="K65" s="21"/>
      <c r="L65" s="4">
        <f t="shared" si="13"/>
        <v>0</v>
      </c>
      <c r="M65" s="28">
        <f t="shared" si="14"/>
        <v>0</v>
      </c>
      <c r="N65" s="33"/>
      <c r="O65" s="24"/>
    </row>
    <row r="66" spans="1:15" ht="12.75">
      <c r="A66" s="5" t="s">
        <v>76</v>
      </c>
      <c r="B66" s="21">
        <v>0</v>
      </c>
      <c r="C66" s="26">
        <v>0</v>
      </c>
      <c r="D66" s="9">
        <f t="shared" si="11"/>
        <v>0</v>
      </c>
      <c r="E66" s="9">
        <f t="shared" si="16"/>
        <v>0</v>
      </c>
      <c r="F66" s="4">
        <f t="shared" si="12"/>
        <v>0</v>
      </c>
      <c r="G66" s="4">
        <f t="shared" si="15"/>
        <v>0</v>
      </c>
      <c r="H66" s="21"/>
      <c r="I66" s="21"/>
      <c r="J66" s="21"/>
      <c r="K66" s="21"/>
      <c r="L66" s="4">
        <f t="shared" si="13"/>
        <v>0</v>
      </c>
      <c r="M66" s="28">
        <f t="shared" si="14"/>
        <v>0</v>
      </c>
      <c r="N66" s="33"/>
      <c r="O66" s="24"/>
    </row>
    <row r="67" spans="1:15" ht="12.75">
      <c r="A67" s="5" t="s">
        <v>86</v>
      </c>
      <c r="B67" s="21">
        <v>10</v>
      </c>
      <c r="C67" s="26">
        <v>0</v>
      </c>
      <c r="D67" s="9">
        <f t="shared" si="11"/>
        <v>300</v>
      </c>
      <c r="E67" s="9">
        <f t="shared" si="16"/>
        <v>300</v>
      </c>
      <c r="F67" s="4">
        <f t="shared" si="12"/>
        <v>10</v>
      </c>
      <c r="G67" s="4">
        <f t="shared" si="15"/>
        <v>10</v>
      </c>
      <c r="H67" s="21"/>
      <c r="I67" s="21"/>
      <c r="J67" s="21"/>
      <c r="K67" s="21">
        <v>30</v>
      </c>
      <c r="L67" s="4">
        <f t="shared" si="13"/>
        <v>300</v>
      </c>
      <c r="M67" s="28">
        <f t="shared" si="14"/>
        <v>-825</v>
      </c>
      <c r="N67" s="33"/>
      <c r="O67" s="24"/>
    </row>
    <row r="68" spans="1:15" ht="12.75">
      <c r="A68" s="5" t="s">
        <v>87</v>
      </c>
      <c r="B68" s="21">
        <v>10</v>
      </c>
      <c r="C68" s="26">
        <v>0</v>
      </c>
      <c r="D68" s="9">
        <f t="shared" si="11"/>
        <v>300</v>
      </c>
      <c r="E68" s="9">
        <f t="shared" si="16"/>
        <v>300</v>
      </c>
      <c r="F68" s="4">
        <f t="shared" si="12"/>
        <v>10</v>
      </c>
      <c r="G68" s="4">
        <f t="shared" si="15"/>
        <v>10</v>
      </c>
      <c r="H68" s="21"/>
      <c r="I68" s="21"/>
      <c r="J68" s="21"/>
      <c r="K68" s="21">
        <v>30</v>
      </c>
      <c r="L68" s="4">
        <f t="shared" si="13"/>
        <v>300</v>
      </c>
      <c r="M68" s="28">
        <f t="shared" si="14"/>
        <v>-825</v>
      </c>
      <c r="N68" s="33"/>
      <c r="O68" s="24"/>
    </row>
    <row r="69" spans="1:15" ht="12.75">
      <c r="A69" s="5" t="s">
        <v>88</v>
      </c>
      <c r="B69" s="21">
        <v>0</v>
      </c>
      <c r="C69" s="26">
        <v>3</v>
      </c>
      <c r="D69" s="9">
        <f t="shared" si="11"/>
        <v>0</v>
      </c>
      <c r="E69" s="9">
        <f t="shared" si="16"/>
        <v>900</v>
      </c>
      <c r="F69" s="4">
        <f t="shared" si="12"/>
        <v>0</v>
      </c>
      <c r="G69" s="4">
        <f t="shared" si="15"/>
        <v>30</v>
      </c>
      <c r="H69" s="21"/>
      <c r="I69" s="21"/>
      <c r="J69" s="21"/>
      <c r="K69" s="21">
        <v>120</v>
      </c>
      <c r="L69" s="4">
        <f t="shared" si="13"/>
        <v>0</v>
      </c>
      <c r="M69" s="28">
        <f t="shared" si="14"/>
        <v>-3600</v>
      </c>
      <c r="N69" s="33"/>
      <c r="O69" s="24"/>
    </row>
    <row r="70" spans="1:15" ht="12.75">
      <c r="A70" s="5" t="s">
        <v>33</v>
      </c>
      <c r="B70" s="21">
        <v>0</v>
      </c>
      <c r="C70" s="26">
        <v>3</v>
      </c>
      <c r="D70" s="9">
        <f t="shared" si="11"/>
        <v>0</v>
      </c>
      <c r="E70" s="9">
        <f t="shared" si="16"/>
        <v>900</v>
      </c>
      <c r="F70" s="4">
        <f t="shared" si="12"/>
        <v>0</v>
      </c>
      <c r="G70" s="4">
        <f t="shared" si="15"/>
        <v>30</v>
      </c>
      <c r="H70" s="21"/>
      <c r="I70" s="21"/>
      <c r="J70" s="21"/>
      <c r="K70" s="21">
        <v>60</v>
      </c>
      <c r="L70" s="4">
        <f t="shared" si="13"/>
        <v>0</v>
      </c>
      <c r="M70" s="28">
        <f t="shared" si="14"/>
        <v>-1350</v>
      </c>
      <c r="N70" s="33"/>
      <c r="O70" s="24"/>
    </row>
    <row r="71" spans="1:15" ht="12.75">
      <c r="A71" s="5" t="s">
        <v>89</v>
      </c>
      <c r="B71" s="21">
        <v>180</v>
      </c>
      <c r="C71" s="26">
        <v>3</v>
      </c>
      <c r="D71" s="9">
        <f t="shared" si="11"/>
        <v>5400</v>
      </c>
      <c r="E71" s="9">
        <f t="shared" si="16"/>
        <v>6300</v>
      </c>
      <c r="F71" s="4">
        <f t="shared" si="12"/>
        <v>180</v>
      </c>
      <c r="G71" s="4">
        <f t="shared" si="15"/>
        <v>210</v>
      </c>
      <c r="H71" s="21"/>
      <c r="I71" s="21"/>
      <c r="J71" s="21"/>
      <c r="K71" s="21">
        <v>180</v>
      </c>
      <c r="L71" s="4">
        <f t="shared" si="13"/>
        <v>5400</v>
      </c>
      <c r="M71" s="28">
        <f t="shared" si="14"/>
        <v>-450</v>
      </c>
      <c r="N71" s="33"/>
      <c r="O71" s="24"/>
    </row>
    <row r="72" spans="1:15" ht="12.75">
      <c r="A72" s="5" t="s">
        <v>107</v>
      </c>
      <c r="B72" s="21">
        <v>0</v>
      </c>
      <c r="C72" s="26">
        <v>2</v>
      </c>
      <c r="D72" s="9">
        <f t="shared" si="11"/>
        <v>0</v>
      </c>
      <c r="E72" s="9">
        <f t="shared" si="16"/>
        <v>600</v>
      </c>
      <c r="F72" s="4">
        <f t="shared" si="12"/>
        <v>0</v>
      </c>
      <c r="G72" s="4">
        <f t="shared" si="15"/>
        <v>20</v>
      </c>
      <c r="H72" s="21"/>
      <c r="I72" s="21"/>
      <c r="J72" s="21"/>
      <c r="K72" s="21">
        <v>30</v>
      </c>
      <c r="L72" s="4">
        <f t="shared" si="13"/>
        <v>0</v>
      </c>
      <c r="M72" s="28">
        <f t="shared" si="14"/>
        <v>-525</v>
      </c>
      <c r="N72" s="33"/>
      <c r="O72" s="24"/>
    </row>
    <row r="73" spans="1:15" ht="12.75">
      <c r="A73" s="5" t="s">
        <v>90</v>
      </c>
      <c r="B73" s="21">
        <v>0</v>
      </c>
      <c r="C73" s="26">
        <v>2</v>
      </c>
      <c r="D73" s="9">
        <f t="shared" si="11"/>
        <v>0</v>
      </c>
      <c r="E73" s="9">
        <f t="shared" si="16"/>
        <v>600</v>
      </c>
      <c r="F73" s="4">
        <f t="shared" si="12"/>
        <v>0</v>
      </c>
      <c r="G73" s="4">
        <f t="shared" si="15"/>
        <v>20</v>
      </c>
      <c r="H73" s="21"/>
      <c r="I73" s="21"/>
      <c r="J73" s="21"/>
      <c r="K73" s="21">
        <v>30</v>
      </c>
      <c r="L73" s="4">
        <f t="shared" si="13"/>
        <v>0</v>
      </c>
      <c r="M73" s="28">
        <f t="shared" si="14"/>
        <v>-525</v>
      </c>
      <c r="N73" s="33"/>
      <c r="O73" s="24"/>
    </row>
    <row r="74" spans="1:15" ht="12.75">
      <c r="A74" s="5" t="s">
        <v>109</v>
      </c>
      <c r="B74" s="21"/>
      <c r="C74" s="26"/>
      <c r="D74" s="9">
        <f t="shared" si="11"/>
        <v>0</v>
      </c>
      <c r="E74" s="9">
        <f t="shared" si="16"/>
        <v>0</v>
      </c>
      <c r="F74" s="4">
        <f t="shared" si="12"/>
        <v>0</v>
      </c>
      <c r="G74" s="4">
        <f t="shared" si="15"/>
        <v>0</v>
      </c>
      <c r="H74" s="21"/>
      <c r="I74" s="21"/>
      <c r="J74" s="21"/>
      <c r="K74" s="21"/>
      <c r="L74" s="4">
        <f t="shared" si="13"/>
        <v>0</v>
      </c>
      <c r="M74" s="28">
        <f t="shared" si="14"/>
        <v>0</v>
      </c>
      <c r="N74" s="33"/>
      <c r="O74" s="24"/>
    </row>
    <row r="75" spans="1:15" ht="12.75">
      <c r="A75" s="5" t="s">
        <v>108</v>
      </c>
      <c r="B75" s="21">
        <v>150</v>
      </c>
      <c r="C75" s="26">
        <v>6</v>
      </c>
      <c r="D75" s="9">
        <f t="shared" si="11"/>
        <v>4500</v>
      </c>
      <c r="E75" s="9">
        <f t="shared" si="16"/>
        <v>6300</v>
      </c>
      <c r="F75" s="4">
        <f t="shared" si="12"/>
        <v>150</v>
      </c>
      <c r="G75" s="4">
        <f t="shared" si="15"/>
        <v>210</v>
      </c>
      <c r="H75" s="21"/>
      <c r="I75" s="21"/>
      <c r="J75" s="21"/>
      <c r="K75" s="21">
        <v>30</v>
      </c>
      <c r="L75" s="4">
        <f t="shared" si="13"/>
        <v>4500</v>
      </c>
      <c r="M75" s="28">
        <f t="shared" si="14"/>
        <v>5175</v>
      </c>
      <c r="N75" s="33"/>
      <c r="O75" s="24"/>
    </row>
    <row r="76" spans="1:15" ht="12.75">
      <c r="A76" s="23" t="s">
        <v>117</v>
      </c>
      <c r="B76" s="22"/>
      <c r="C76" s="21"/>
      <c r="D76" s="19"/>
      <c r="E76" s="19"/>
      <c r="F76" s="4"/>
      <c r="G76" s="36"/>
      <c r="H76" s="22"/>
      <c r="I76" s="22"/>
      <c r="J76" s="22"/>
      <c r="K76" s="22"/>
      <c r="L76" s="4"/>
      <c r="M76" s="30"/>
      <c r="N76" s="33"/>
      <c r="O76" s="24"/>
    </row>
    <row r="77" spans="1:15" ht="12.75">
      <c r="A77" s="23" t="s">
        <v>118</v>
      </c>
      <c r="B77" s="22"/>
      <c r="C77" s="21"/>
      <c r="D77" s="19"/>
      <c r="E77" s="19"/>
      <c r="F77" s="4"/>
      <c r="G77" s="36"/>
      <c r="H77" s="22"/>
      <c r="I77" s="22"/>
      <c r="J77" s="22"/>
      <c r="K77" s="22"/>
      <c r="L77" s="4"/>
      <c r="M77" s="77"/>
      <c r="N77" s="33"/>
      <c r="O77" s="24"/>
    </row>
    <row r="78" spans="1:15" ht="13.5" thickBot="1">
      <c r="A78" s="23" t="s">
        <v>85</v>
      </c>
      <c r="B78" s="22"/>
      <c r="C78" s="40"/>
      <c r="D78" s="45">
        <f t="shared" si="11"/>
        <v>0</v>
      </c>
      <c r="E78" s="45">
        <f t="shared" si="16"/>
        <v>0</v>
      </c>
      <c r="F78" s="13">
        <f t="shared" si="12"/>
        <v>0</v>
      </c>
      <c r="G78" s="36">
        <f t="shared" si="15"/>
        <v>0</v>
      </c>
      <c r="H78" s="22"/>
      <c r="I78" s="22"/>
      <c r="J78" s="22"/>
      <c r="K78" s="22"/>
      <c r="L78" s="13">
        <f t="shared" si="13"/>
        <v>0</v>
      </c>
      <c r="M78" s="30">
        <f t="shared" si="14"/>
        <v>0</v>
      </c>
      <c r="N78" s="33"/>
      <c r="O78" s="24"/>
    </row>
    <row r="79" spans="1:17" ht="13.5" thickBot="1">
      <c r="A79" s="6" t="s">
        <v>16</v>
      </c>
      <c r="B79" s="7">
        <f>SUM(B45:B78)</f>
        <v>3610</v>
      </c>
      <c r="C79" s="7">
        <f>SUM(C45:C78)</f>
        <v>99</v>
      </c>
      <c r="D79" s="7">
        <f aca="true" t="shared" si="17" ref="D79:I79">SUM(D45:D78)</f>
        <v>108300</v>
      </c>
      <c r="E79" s="7">
        <f t="shared" si="17"/>
        <v>138000</v>
      </c>
      <c r="F79" s="7">
        <f t="shared" si="17"/>
        <v>3610</v>
      </c>
      <c r="G79" s="7">
        <f t="shared" si="17"/>
        <v>4600</v>
      </c>
      <c r="H79" s="7">
        <f t="shared" si="17"/>
        <v>160000</v>
      </c>
      <c r="I79" s="7">
        <f t="shared" si="17"/>
        <v>160000</v>
      </c>
      <c r="J79" s="7">
        <f>SUM(J47:J78)*6</f>
        <v>2700</v>
      </c>
      <c r="K79" s="7">
        <f>SUM(K45:K78)*1.25</f>
        <v>5100</v>
      </c>
      <c r="L79" s="7">
        <f>SUM(L45:L78)</f>
        <v>27300</v>
      </c>
      <c r="M79" s="7">
        <f>SUM(M45:M78)</f>
        <v>-15000</v>
      </c>
      <c r="N79" s="31">
        <f>((H79)+(30*J79))/D79</f>
        <v>2.2253000923361035</v>
      </c>
      <c r="O79" s="62" t="s">
        <v>81</v>
      </c>
      <c r="P79" s="24"/>
      <c r="Q79" s="24"/>
    </row>
    <row r="80" spans="1:16" ht="13.5" thickBo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7"/>
      <c r="O80" s="27"/>
      <c r="P80" s="24"/>
    </row>
    <row r="81" spans="1:16" ht="13.5" thickBot="1">
      <c r="A81" s="71" t="s">
        <v>77</v>
      </c>
      <c r="B81" s="72"/>
      <c r="C81" s="50"/>
      <c r="D81" s="11"/>
      <c r="E81" s="11"/>
      <c r="F81" s="3"/>
      <c r="G81" s="11"/>
      <c r="H81" s="3"/>
      <c r="I81" s="3"/>
      <c r="J81" s="3"/>
      <c r="K81" s="3"/>
      <c r="L81" s="11"/>
      <c r="M81" s="11"/>
      <c r="N81" s="27"/>
      <c r="O81" s="27"/>
      <c r="P81" s="24"/>
    </row>
    <row r="82" spans="1:16" ht="12.75">
      <c r="A82" s="5" t="s">
        <v>78</v>
      </c>
      <c r="B82" s="21"/>
      <c r="C82" s="26"/>
      <c r="D82" s="9">
        <f>F82*30</f>
        <v>0</v>
      </c>
      <c r="E82" s="9">
        <f>G82*30</f>
        <v>0</v>
      </c>
      <c r="F82" s="10">
        <f>B82</f>
        <v>0</v>
      </c>
      <c r="G82" s="49">
        <f>B82+(C82*10)</f>
        <v>0</v>
      </c>
      <c r="H82" s="20"/>
      <c r="I82" s="20"/>
      <c r="J82" s="20"/>
      <c r="K82" s="20"/>
      <c r="L82" s="38">
        <f>D82-(J82*6*30)</f>
        <v>0</v>
      </c>
      <c r="M82" s="28">
        <f>E82-(K82*1.25*30)</f>
        <v>0</v>
      </c>
      <c r="N82" s="33"/>
      <c r="O82" s="24"/>
      <c r="P82" s="24"/>
    </row>
    <row r="83" spans="1:16" ht="13.5" thickBot="1">
      <c r="A83" s="23" t="s">
        <v>79</v>
      </c>
      <c r="B83" s="22"/>
      <c r="C83" s="40"/>
      <c r="D83" s="45">
        <f>F83*30</f>
        <v>0</v>
      </c>
      <c r="E83" s="35">
        <f>G83*30</f>
        <v>0</v>
      </c>
      <c r="F83" s="36">
        <f>B83</f>
        <v>0</v>
      </c>
      <c r="G83" s="13">
        <f>B83+(C83*10)</f>
        <v>0</v>
      </c>
      <c r="H83" s="22"/>
      <c r="I83" s="22"/>
      <c r="J83" s="22"/>
      <c r="K83" s="22"/>
      <c r="L83" s="13">
        <f>D83-(J83*6*30)</f>
        <v>0</v>
      </c>
      <c r="M83" s="30">
        <f>E83-(K83*1.25*30)</f>
        <v>0</v>
      </c>
      <c r="N83" s="33"/>
      <c r="O83" s="24"/>
      <c r="P83" s="24"/>
    </row>
    <row r="84" spans="1:16" ht="13.5" thickBot="1">
      <c r="A84" s="6" t="s">
        <v>16</v>
      </c>
      <c r="B84" s="7">
        <f>SUM(B82:B83)</f>
        <v>0</v>
      </c>
      <c r="C84" s="7">
        <f>SUM(C82:C83)</f>
        <v>0</v>
      </c>
      <c r="D84" s="7">
        <f aca="true" t="shared" si="18" ref="D84:I84">SUM(D82:D83)</f>
        <v>0</v>
      </c>
      <c r="E84" s="7">
        <f t="shared" si="18"/>
        <v>0</v>
      </c>
      <c r="F84" s="7">
        <f t="shared" si="18"/>
        <v>0</v>
      </c>
      <c r="G84" s="7">
        <f t="shared" si="18"/>
        <v>0</v>
      </c>
      <c r="H84" s="7">
        <f t="shared" si="18"/>
        <v>0</v>
      </c>
      <c r="I84" s="7">
        <f t="shared" si="18"/>
        <v>0</v>
      </c>
      <c r="J84" s="7">
        <f>SUM(J82:J83)*6</f>
        <v>0</v>
      </c>
      <c r="K84" s="7">
        <f>SUM(K82:K83)*1.25</f>
        <v>0</v>
      </c>
      <c r="L84" s="7">
        <f>SUM(L82:L83)</f>
        <v>0</v>
      </c>
      <c r="M84" s="7">
        <f>SUM(M82:M83)</f>
        <v>0</v>
      </c>
      <c r="N84" s="31" t="e">
        <f>((H84)+(30*J84))/D84</f>
        <v>#DIV/0!</v>
      </c>
      <c r="O84" s="62" t="s">
        <v>81</v>
      </c>
      <c r="P84" s="24"/>
    </row>
    <row r="85" spans="11:15" ht="13.5" thickBot="1">
      <c r="K85" s="53"/>
      <c r="N85" s="27"/>
      <c r="O85" s="27"/>
    </row>
    <row r="86" spans="1:15" ht="13.5" thickBot="1">
      <c r="A86" s="71" t="s">
        <v>35</v>
      </c>
      <c r="B86" s="72"/>
      <c r="C86" s="50"/>
      <c r="D86" s="11"/>
      <c r="E86" s="11"/>
      <c r="F86" s="3"/>
      <c r="G86" s="3"/>
      <c r="H86" s="3"/>
      <c r="I86" s="3"/>
      <c r="J86" s="3"/>
      <c r="K86" s="3"/>
      <c r="L86" s="11"/>
      <c r="M86" s="11"/>
      <c r="N86" s="27"/>
      <c r="O86" s="27"/>
    </row>
    <row r="87" spans="1:16" ht="12.75">
      <c r="A87" s="5" t="s">
        <v>69</v>
      </c>
      <c r="B87" s="21"/>
      <c r="C87" s="26"/>
      <c r="D87" s="9">
        <f aca="true" t="shared" si="19" ref="D87:E92">F87*30</f>
        <v>0</v>
      </c>
      <c r="E87" s="9">
        <f t="shared" si="19"/>
        <v>0</v>
      </c>
      <c r="F87" s="10">
        <f aca="true" t="shared" si="20" ref="F87:F92">B87</f>
        <v>0</v>
      </c>
      <c r="G87" s="10">
        <f aca="true" t="shared" si="21" ref="G87:G92">B87+C87*10</f>
        <v>0</v>
      </c>
      <c r="H87" s="20"/>
      <c r="I87" s="20"/>
      <c r="J87" s="20"/>
      <c r="K87" s="20"/>
      <c r="L87" s="13">
        <f aca="true" t="shared" si="22" ref="L87:L92">D87-(J87*6*30)</f>
        <v>0</v>
      </c>
      <c r="M87" s="28">
        <f aca="true" t="shared" si="23" ref="M87:M92">E87-(K87*1.25*30)</f>
        <v>0</v>
      </c>
      <c r="N87" s="33"/>
      <c r="O87" s="24"/>
      <c r="P87" s="24"/>
    </row>
    <row r="88" spans="1:16" ht="12.75">
      <c r="A88" s="5" t="s">
        <v>70</v>
      </c>
      <c r="B88" s="21"/>
      <c r="C88" s="26"/>
      <c r="D88" s="9">
        <f t="shared" si="19"/>
        <v>0</v>
      </c>
      <c r="E88" s="9">
        <f>G88*30</f>
        <v>0</v>
      </c>
      <c r="F88" s="4">
        <f t="shared" si="20"/>
        <v>0</v>
      </c>
      <c r="G88" s="4">
        <f t="shared" si="21"/>
        <v>0</v>
      </c>
      <c r="H88" s="26"/>
      <c r="I88" s="26"/>
      <c r="J88" s="26"/>
      <c r="K88" s="26"/>
      <c r="L88" s="4">
        <f t="shared" si="22"/>
        <v>0</v>
      </c>
      <c r="M88" s="28">
        <f t="shared" si="23"/>
        <v>0</v>
      </c>
      <c r="N88" s="33"/>
      <c r="O88" s="67"/>
      <c r="P88" s="24"/>
    </row>
    <row r="89" spans="1:16" ht="12.75">
      <c r="A89" s="5" t="s">
        <v>67</v>
      </c>
      <c r="B89" s="21"/>
      <c r="C89" s="26"/>
      <c r="D89" s="9">
        <f t="shared" si="19"/>
        <v>0</v>
      </c>
      <c r="E89" s="9">
        <f>G89*30</f>
        <v>0</v>
      </c>
      <c r="F89" s="4">
        <f t="shared" si="20"/>
        <v>0</v>
      </c>
      <c r="G89" s="4">
        <f t="shared" si="21"/>
        <v>0</v>
      </c>
      <c r="H89" s="26"/>
      <c r="I89" s="26"/>
      <c r="J89" s="26"/>
      <c r="K89" s="26"/>
      <c r="L89" s="4">
        <f t="shared" si="22"/>
        <v>0</v>
      </c>
      <c r="M89" s="28">
        <f t="shared" si="23"/>
        <v>0</v>
      </c>
      <c r="N89" s="33"/>
      <c r="O89" s="24"/>
      <c r="P89" s="24"/>
    </row>
    <row r="90" spans="1:16" ht="12.75">
      <c r="A90" s="5" t="s">
        <v>68</v>
      </c>
      <c r="B90" s="21"/>
      <c r="C90" s="26"/>
      <c r="D90" s="9">
        <f t="shared" si="19"/>
        <v>0</v>
      </c>
      <c r="E90" s="9">
        <f>G90*30</f>
        <v>0</v>
      </c>
      <c r="F90" s="4">
        <f t="shared" si="20"/>
        <v>0</v>
      </c>
      <c r="G90" s="4">
        <f t="shared" si="21"/>
        <v>0</v>
      </c>
      <c r="H90" s="26"/>
      <c r="I90" s="26"/>
      <c r="J90" s="26"/>
      <c r="K90" s="26"/>
      <c r="L90" s="4">
        <f t="shared" si="22"/>
        <v>0</v>
      </c>
      <c r="M90" s="28">
        <f t="shared" si="23"/>
        <v>0</v>
      </c>
      <c r="N90" s="33"/>
      <c r="O90" s="24"/>
      <c r="P90" s="24"/>
    </row>
    <row r="91" spans="1:16" ht="12.75">
      <c r="A91" s="5" t="s">
        <v>36</v>
      </c>
      <c r="B91" s="21">
        <v>30</v>
      </c>
      <c r="C91" s="26">
        <v>1</v>
      </c>
      <c r="D91" s="9">
        <f t="shared" si="19"/>
        <v>900</v>
      </c>
      <c r="E91" s="9">
        <f>G91*30</f>
        <v>1200</v>
      </c>
      <c r="F91" s="4">
        <f t="shared" si="20"/>
        <v>30</v>
      </c>
      <c r="G91" s="4">
        <f t="shared" si="21"/>
        <v>40</v>
      </c>
      <c r="H91" s="21">
        <v>10000</v>
      </c>
      <c r="I91" s="21">
        <v>10000</v>
      </c>
      <c r="J91" s="21"/>
      <c r="K91" s="21">
        <v>300</v>
      </c>
      <c r="L91" s="4">
        <f t="shared" si="22"/>
        <v>900</v>
      </c>
      <c r="M91" s="28">
        <f t="shared" si="23"/>
        <v>-10050</v>
      </c>
      <c r="N91" s="33"/>
      <c r="O91" s="24"/>
      <c r="P91" s="24"/>
    </row>
    <row r="92" spans="1:16" ht="13.5" thickBot="1">
      <c r="A92" s="23" t="s">
        <v>37</v>
      </c>
      <c r="B92" s="22">
        <v>240</v>
      </c>
      <c r="C92" s="40">
        <v>1</v>
      </c>
      <c r="D92" s="45">
        <f t="shared" si="19"/>
        <v>7200</v>
      </c>
      <c r="E92" s="45">
        <f>G92*30</f>
        <v>7500</v>
      </c>
      <c r="F92" s="13">
        <f t="shared" si="20"/>
        <v>240</v>
      </c>
      <c r="G92" s="13">
        <f t="shared" si="21"/>
        <v>250</v>
      </c>
      <c r="H92" s="22"/>
      <c r="I92" s="22"/>
      <c r="J92" s="22"/>
      <c r="K92" s="22">
        <v>600</v>
      </c>
      <c r="L92" s="13">
        <f t="shared" si="22"/>
        <v>7200</v>
      </c>
      <c r="M92" s="30">
        <f t="shared" si="23"/>
        <v>-15000</v>
      </c>
      <c r="N92" s="33"/>
      <c r="O92" s="24"/>
      <c r="P92" s="24"/>
    </row>
    <row r="93" spans="1:16" ht="13.5" thickBot="1">
      <c r="A93" s="6" t="s">
        <v>16</v>
      </c>
      <c r="B93" s="7">
        <f aca="true" t="shared" si="24" ref="B93:M93">SUM(B87:B92)</f>
        <v>270</v>
      </c>
      <c r="C93" s="7">
        <f>SUM(C87:C92)</f>
        <v>2</v>
      </c>
      <c r="D93" s="7">
        <f t="shared" si="24"/>
        <v>8100</v>
      </c>
      <c r="E93" s="7">
        <f t="shared" si="24"/>
        <v>8700</v>
      </c>
      <c r="F93" s="7">
        <f t="shared" si="24"/>
        <v>270</v>
      </c>
      <c r="G93" s="7">
        <f t="shared" si="24"/>
        <v>290</v>
      </c>
      <c r="H93" s="7">
        <f t="shared" si="24"/>
        <v>10000</v>
      </c>
      <c r="I93" s="7">
        <f t="shared" si="24"/>
        <v>10000</v>
      </c>
      <c r="J93" s="7">
        <f>SUM(J91:J92)*6</f>
        <v>0</v>
      </c>
      <c r="K93" s="7">
        <f>SUM(K87:K92)*1.25</f>
        <v>1125</v>
      </c>
      <c r="L93" s="7">
        <f t="shared" si="24"/>
        <v>8100</v>
      </c>
      <c r="M93" s="7">
        <f t="shared" si="24"/>
        <v>-25050</v>
      </c>
      <c r="N93" s="31">
        <f>((H93)+(30*J93))/D93</f>
        <v>1.2345679012345678</v>
      </c>
      <c r="O93" s="62" t="s">
        <v>81</v>
      </c>
      <c r="P93" s="24"/>
    </row>
    <row r="94" spans="14:16" ht="13.5" thickBot="1">
      <c r="N94" s="27"/>
      <c r="O94" s="27"/>
      <c r="P94" s="24"/>
    </row>
    <row r="95" spans="1:16" ht="13.5" thickBot="1">
      <c r="A95" s="71" t="s">
        <v>38</v>
      </c>
      <c r="B95" s="72"/>
      <c r="C95" s="50"/>
      <c r="D95" s="11"/>
      <c r="E95" s="11"/>
      <c r="F95" s="3"/>
      <c r="G95" s="11"/>
      <c r="H95" s="3"/>
      <c r="I95" s="3"/>
      <c r="J95" s="3"/>
      <c r="K95" s="3"/>
      <c r="L95" s="11"/>
      <c r="M95" s="11"/>
      <c r="N95" s="27"/>
      <c r="O95" s="27"/>
      <c r="P95" s="24"/>
    </row>
    <row r="96" spans="1:16" ht="12.75">
      <c r="A96" s="5" t="s">
        <v>39</v>
      </c>
      <c r="B96" s="21">
        <v>240</v>
      </c>
      <c r="C96" s="26">
        <v>5</v>
      </c>
      <c r="D96" s="9">
        <f aca="true" t="shared" si="25" ref="D96:E99">F96*30</f>
        <v>7200</v>
      </c>
      <c r="E96" s="9">
        <f t="shared" si="25"/>
        <v>8700</v>
      </c>
      <c r="F96" s="10">
        <f>B96</f>
        <v>240</v>
      </c>
      <c r="G96" s="49">
        <f>B96+C96*10</f>
        <v>290</v>
      </c>
      <c r="H96" s="20"/>
      <c r="I96" s="20"/>
      <c r="J96" s="20"/>
      <c r="K96" s="20">
        <v>30</v>
      </c>
      <c r="L96" s="10">
        <f>D96-(J96*6*30)</f>
        <v>7200</v>
      </c>
      <c r="M96" s="28">
        <f>E96-(K96*1.25*30)</f>
        <v>7575</v>
      </c>
      <c r="N96" s="33"/>
      <c r="O96" s="24"/>
      <c r="P96" s="24"/>
    </row>
    <row r="97" spans="1:16" ht="12.75">
      <c r="A97" s="23" t="s">
        <v>82</v>
      </c>
      <c r="B97" s="22">
        <v>240</v>
      </c>
      <c r="C97" s="21">
        <v>5</v>
      </c>
      <c r="D97" s="9">
        <f t="shared" si="25"/>
        <v>7200</v>
      </c>
      <c r="E97" s="9">
        <f t="shared" si="25"/>
        <v>8700</v>
      </c>
      <c r="F97" s="4">
        <f>B97</f>
        <v>240</v>
      </c>
      <c r="G97" s="4">
        <f>B97+C97*10</f>
        <v>290</v>
      </c>
      <c r="H97" s="21">
        <v>10000</v>
      </c>
      <c r="I97" s="21">
        <v>10000</v>
      </c>
      <c r="J97" s="40">
        <v>50</v>
      </c>
      <c r="K97" s="40">
        <v>300</v>
      </c>
      <c r="L97" s="4">
        <f>D97-(J97*6*30)</f>
        <v>-1800</v>
      </c>
      <c r="M97" s="28">
        <f>E97-(K97*1.25*30)</f>
        <v>-2550</v>
      </c>
      <c r="N97" s="33"/>
      <c r="O97" s="24"/>
      <c r="P97" s="24"/>
    </row>
    <row r="98" spans="1:16" ht="12.75">
      <c r="A98" s="23" t="s">
        <v>83</v>
      </c>
      <c r="B98" s="22"/>
      <c r="C98" s="21"/>
      <c r="D98" s="9">
        <f t="shared" si="25"/>
        <v>0</v>
      </c>
      <c r="E98" s="9">
        <f t="shared" si="25"/>
        <v>0</v>
      </c>
      <c r="F98" s="13">
        <f>B98</f>
        <v>0</v>
      </c>
      <c r="G98" s="4">
        <f>B98+C98*10</f>
        <v>0</v>
      </c>
      <c r="H98" s="21"/>
      <c r="I98" s="21"/>
      <c r="J98" s="21"/>
      <c r="K98" s="21"/>
      <c r="L98" s="49">
        <f>D98-(J98*6*30)</f>
        <v>0</v>
      </c>
      <c r="M98" s="28">
        <f>E98-(K98*1.25*30)</f>
        <v>0</v>
      </c>
      <c r="N98" s="33"/>
      <c r="O98" s="24"/>
      <c r="P98" s="24"/>
    </row>
    <row r="99" spans="1:16" ht="13.5" thickBot="1">
      <c r="A99" s="23" t="s">
        <v>84</v>
      </c>
      <c r="B99" s="22"/>
      <c r="C99" s="40"/>
      <c r="D99" s="45">
        <f t="shared" si="25"/>
        <v>0</v>
      </c>
      <c r="E99" s="35">
        <f t="shared" si="25"/>
        <v>0</v>
      </c>
      <c r="F99" s="36">
        <f>B99</f>
        <v>0</v>
      </c>
      <c r="G99" s="36">
        <f>B99+C99*10</f>
        <v>0</v>
      </c>
      <c r="H99" s="40"/>
      <c r="I99" s="40"/>
      <c r="J99" s="40"/>
      <c r="K99" s="40"/>
      <c r="L99" s="13">
        <f>D99-(J99*6*30)</f>
        <v>0</v>
      </c>
      <c r="M99" s="30">
        <f>E99-(K99*1.25*30)</f>
        <v>0</v>
      </c>
      <c r="N99" s="33"/>
      <c r="O99" s="24"/>
      <c r="P99" s="24"/>
    </row>
    <row r="100" spans="1:16" ht="13.5" thickBot="1">
      <c r="A100" s="6" t="s">
        <v>16</v>
      </c>
      <c r="B100" s="7">
        <f aca="true" t="shared" si="26" ref="B100:M100">SUM(B96:B99)</f>
        <v>480</v>
      </c>
      <c r="C100" s="7">
        <f>SUM(C96:C99)</f>
        <v>10</v>
      </c>
      <c r="D100" s="7">
        <f t="shared" si="26"/>
        <v>14400</v>
      </c>
      <c r="E100" s="7">
        <f t="shared" si="26"/>
        <v>17400</v>
      </c>
      <c r="F100" s="7">
        <f t="shared" si="26"/>
        <v>480</v>
      </c>
      <c r="G100" s="7">
        <f t="shared" si="26"/>
        <v>580</v>
      </c>
      <c r="H100" s="7">
        <f t="shared" si="26"/>
        <v>10000</v>
      </c>
      <c r="I100" s="7">
        <f t="shared" si="26"/>
        <v>10000</v>
      </c>
      <c r="J100" s="7">
        <f>SUM(J96:J99)*6</f>
        <v>300</v>
      </c>
      <c r="K100" s="7">
        <f>SUM(K96:K99)*1.25</f>
        <v>412.5</v>
      </c>
      <c r="L100" s="7">
        <f t="shared" si="26"/>
        <v>5400</v>
      </c>
      <c r="M100" s="7">
        <f t="shared" si="26"/>
        <v>5025</v>
      </c>
      <c r="N100" s="31">
        <f>((H100)+(30*J100))/D100</f>
        <v>1.3194444444444444</v>
      </c>
      <c r="O100" s="32">
        <f>((I100)+(30*K100))/M100</f>
        <v>4.45273631840796</v>
      </c>
      <c r="P100" s="24"/>
    </row>
    <row r="101" ht="13.5" thickBot="1">
      <c r="P101" s="24"/>
    </row>
    <row r="102" spans="1:15" ht="13.5" thickBot="1">
      <c r="A102" s="71" t="s">
        <v>116</v>
      </c>
      <c r="B102" s="72"/>
      <c r="C102" s="50"/>
      <c r="D102" s="11"/>
      <c r="E102" s="11"/>
      <c r="F102" s="3"/>
      <c r="G102" s="3"/>
      <c r="H102" s="3"/>
      <c r="I102" s="3"/>
      <c r="J102" s="3"/>
      <c r="K102" s="3"/>
      <c r="L102" s="11"/>
      <c r="M102" s="11"/>
      <c r="N102" s="27"/>
      <c r="O102" s="27"/>
    </row>
    <row r="103" spans="1:16" ht="12.75">
      <c r="A103" s="5" t="s">
        <v>91</v>
      </c>
      <c r="B103" s="21">
        <v>60</v>
      </c>
      <c r="C103" s="26">
        <v>1</v>
      </c>
      <c r="D103" s="9">
        <f aca="true" t="shared" si="27" ref="D103:D114">F103*30</f>
        <v>1800</v>
      </c>
      <c r="E103" s="9">
        <f aca="true" t="shared" si="28" ref="E103:E114">G103*30</f>
        <v>2100</v>
      </c>
      <c r="F103" s="10">
        <f aca="true" t="shared" si="29" ref="F103:F114">B103</f>
        <v>60</v>
      </c>
      <c r="G103" s="10">
        <f aca="true" t="shared" si="30" ref="G103:G114">B103+C103*10</f>
        <v>70</v>
      </c>
      <c r="H103" s="20"/>
      <c r="I103" s="20"/>
      <c r="J103" s="20"/>
      <c r="K103" s="20">
        <v>300</v>
      </c>
      <c r="L103" s="13">
        <f aca="true" t="shared" si="31" ref="L103:L114">D103-(J103*6*30)</f>
        <v>1800</v>
      </c>
      <c r="M103" s="28">
        <f aca="true" t="shared" si="32" ref="M103:M114">E103-(K103*1.25*30)</f>
        <v>-9150</v>
      </c>
      <c r="N103" s="33"/>
      <c r="O103" s="24"/>
      <c r="P103" s="24"/>
    </row>
    <row r="104" spans="1:16" ht="12.75">
      <c r="A104" s="5" t="s">
        <v>92</v>
      </c>
      <c r="B104" s="21"/>
      <c r="C104" s="26"/>
      <c r="D104" s="9">
        <f t="shared" si="27"/>
        <v>0</v>
      </c>
      <c r="E104" s="9">
        <f t="shared" si="28"/>
        <v>0</v>
      </c>
      <c r="F104" s="4">
        <f t="shared" si="29"/>
        <v>0</v>
      </c>
      <c r="G104" s="4">
        <f t="shared" si="30"/>
        <v>0</v>
      </c>
      <c r="H104" s="26"/>
      <c r="I104" s="26"/>
      <c r="J104" s="26"/>
      <c r="K104" s="26">
        <v>100</v>
      </c>
      <c r="L104" s="4">
        <f t="shared" si="31"/>
        <v>0</v>
      </c>
      <c r="M104" s="28">
        <f t="shared" si="32"/>
        <v>-3750</v>
      </c>
      <c r="N104" s="33"/>
      <c r="O104" s="24"/>
      <c r="P104" s="24"/>
    </row>
    <row r="105" spans="1:16" ht="12.75">
      <c r="A105" s="5" t="s">
        <v>93</v>
      </c>
      <c r="B105" s="21"/>
      <c r="C105" s="26"/>
      <c r="D105" s="9">
        <f t="shared" si="27"/>
        <v>0</v>
      </c>
      <c r="E105" s="9">
        <f t="shared" si="28"/>
        <v>0</v>
      </c>
      <c r="F105" s="4">
        <f t="shared" si="29"/>
        <v>0</v>
      </c>
      <c r="G105" s="4">
        <f t="shared" si="30"/>
        <v>0</v>
      </c>
      <c r="H105" s="26"/>
      <c r="I105" s="26"/>
      <c r="J105" s="26"/>
      <c r="K105" s="26">
        <v>50</v>
      </c>
      <c r="L105" s="4">
        <f t="shared" si="31"/>
        <v>0</v>
      </c>
      <c r="M105" s="28">
        <f aca="true" t="shared" si="33" ref="M105:M110">E105-(K105*1.25*30)</f>
        <v>-1875</v>
      </c>
      <c r="N105" s="33"/>
      <c r="O105" s="24"/>
      <c r="P105" s="24"/>
    </row>
    <row r="106" spans="1:16" ht="12.75">
      <c r="A106" s="5" t="s">
        <v>111</v>
      </c>
      <c r="B106" s="21"/>
      <c r="C106" s="26"/>
      <c r="D106" s="9">
        <f t="shared" si="27"/>
        <v>0</v>
      </c>
      <c r="E106" s="9">
        <f t="shared" si="28"/>
        <v>0</v>
      </c>
      <c r="F106" s="4">
        <f t="shared" si="29"/>
        <v>0</v>
      </c>
      <c r="G106" s="4">
        <f t="shared" si="30"/>
        <v>0</v>
      </c>
      <c r="H106" s="26"/>
      <c r="I106" s="26"/>
      <c r="J106" s="26"/>
      <c r="K106" s="26"/>
      <c r="L106" s="4">
        <f t="shared" si="31"/>
        <v>0</v>
      </c>
      <c r="M106" s="28">
        <f t="shared" si="33"/>
        <v>0</v>
      </c>
      <c r="N106" s="33"/>
      <c r="O106" s="24"/>
      <c r="P106" s="24"/>
    </row>
    <row r="107" spans="1:16" ht="12.75">
      <c r="A107" s="5" t="s">
        <v>112</v>
      </c>
      <c r="B107" s="21"/>
      <c r="C107" s="26"/>
      <c r="D107" s="9">
        <f t="shared" si="27"/>
        <v>0</v>
      </c>
      <c r="E107" s="9">
        <f t="shared" si="28"/>
        <v>0</v>
      </c>
      <c r="F107" s="4">
        <f t="shared" si="29"/>
        <v>0</v>
      </c>
      <c r="G107" s="4">
        <f t="shared" si="30"/>
        <v>0</v>
      </c>
      <c r="H107" s="26"/>
      <c r="I107" s="26"/>
      <c r="J107" s="26"/>
      <c r="K107" s="26"/>
      <c r="L107" s="4">
        <f t="shared" si="31"/>
        <v>0</v>
      </c>
      <c r="M107" s="28">
        <f t="shared" si="33"/>
        <v>0</v>
      </c>
      <c r="N107" s="33"/>
      <c r="O107" s="24"/>
      <c r="P107" s="24"/>
    </row>
    <row r="108" spans="1:16" ht="12.75">
      <c r="A108" s="5" t="s">
        <v>113</v>
      </c>
      <c r="B108" s="21"/>
      <c r="C108" s="26"/>
      <c r="D108" s="9">
        <f t="shared" si="27"/>
        <v>0</v>
      </c>
      <c r="E108" s="9">
        <f t="shared" si="28"/>
        <v>0</v>
      </c>
      <c r="F108" s="4">
        <f t="shared" si="29"/>
        <v>0</v>
      </c>
      <c r="G108" s="4">
        <f t="shared" si="30"/>
        <v>0</v>
      </c>
      <c r="H108" s="26"/>
      <c r="I108" s="26"/>
      <c r="J108" s="26"/>
      <c r="K108" s="26"/>
      <c r="L108" s="4">
        <f t="shared" si="31"/>
        <v>0</v>
      </c>
      <c r="M108" s="28">
        <f t="shared" si="33"/>
        <v>0</v>
      </c>
      <c r="N108" s="33"/>
      <c r="O108" s="24"/>
      <c r="P108" s="24"/>
    </row>
    <row r="109" spans="1:16" ht="12.75">
      <c r="A109" s="5" t="s">
        <v>114</v>
      </c>
      <c r="B109" s="21"/>
      <c r="C109" s="26"/>
      <c r="D109" s="9">
        <f>F109*30</f>
        <v>0</v>
      </c>
      <c r="E109" s="9">
        <f>G109*30</f>
        <v>0</v>
      </c>
      <c r="F109" s="4">
        <f>B109</f>
        <v>0</v>
      </c>
      <c r="G109" s="4">
        <f>B109+C109*10</f>
        <v>0</v>
      </c>
      <c r="H109" s="26"/>
      <c r="I109" s="26"/>
      <c r="J109" s="26"/>
      <c r="K109" s="26"/>
      <c r="L109" s="4">
        <f>D109-(J109*6*30)</f>
        <v>0</v>
      </c>
      <c r="M109" s="28">
        <f t="shared" si="33"/>
        <v>0</v>
      </c>
      <c r="N109" s="33"/>
      <c r="O109" s="24"/>
      <c r="P109" s="24"/>
    </row>
    <row r="110" spans="1:16" ht="12.75">
      <c r="A110" s="5" t="s">
        <v>115</v>
      </c>
      <c r="B110" s="21"/>
      <c r="C110" s="26"/>
      <c r="D110" s="9">
        <f>F110*30</f>
        <v>0</v>
      </c>
      <c r="E110" s="9">
        <f>G110*30</f>
        <v>0</v>
      </c>
      <c r="F110" s="4">
        <f>B110</f>
        <v>0</v>
      </c>
      <c r="G110" s="4">
        <f>B110+C110*10</f>
        <v>0</v>
      </c>
      <c r="H110" s="26"/>
      <c r="I110" s="26"/>
      <c r="J110" s="26"/>
      <c r="K110" s="26"/>
      <c r="L110" s="4">
        <f>D110-(J110*6*30)</f>
        <v>0</v>
      </c>
      <c r="M110" s="28">
        <f t="shared" si="33"/>
        <v>0</v>
      </c>
      <c r="N110" s="33"/>
      <c r="O110" s="24"/>
      <c r="P110" s="24"/>
    </row>
    <row r="111" spans="1:16" ht="12.75">
      <c r="A111" s="5" t="s">
        <v>94</v>
      </c>
      <c r="B111" s="21"/>
      <c r="C111" s="26"/>
      <c r="D111" s="9">
        <f t="shared" si="27"/>
        <v>0</v>
      </c>
      <c r="E111" s="9">
        <f t="shared" si="28"/>
        <v>0</v>
      </c>
      <c r="F111" s="4">
        <f t="shared" si="29"/>
        <v>0</v>
      </c>
      <c r="G111" s="4">
        <f t="shared" si="30"/>
        <v>0</v>
      </c>
      <c r="H111" s="26"/>
      <c r="I111" s="26"/>
      <c r="J111" s="26"/>
      <c r="K111" s="26"/>
      <c r="L111" s="4">
        <f t="shared" si="31"/>
        <v>0</v>
      </c>
      <c r="M111" s="28">
        <f t="shared" si="32"/>
        <v>0</v>
      </c>
      <c r="N111" s="33"/>
      <c r="O111" s="24"/>
      <c r="P111" s="24"/>
    </row>
    <row r="112" spans="1:16" ht="12.75">
      <c r="A112" s="5" t="s">
        <v>95</v>
      </c>
      <c r="B112" s="21"/>
      <c r="C112" s="26"/>
      <c r="D112" s="9">
        <f t="shared" si="27"/>
        <v>0</v>
      </c>
      <c r="E112" s="9">
        <f t="shared" si="28"/>
        <v>0</v>
      </c>
      <c r="F112" s="4">
        <f t="shared" si="29"/>
        <v>0</v>
      </c>
      <c r="G112" s="4">
        <f t="shared" si="30"/>
        <v>0</v>
      </c>
      <c r="H112" s="26"/>
      <c r="I112" s="26"/>
      <c r="J112" s="26"/>
      <c r="K112" s="26"/>
      <c r="L112" s="4">
        <f t="shared" si="31"/>
        <v>0</v>
      </c>
      <c r="M112" s="28">
        <f t="shared" si="32"/>
        <v>0</v>
      </c>
      <c r="N112" s="33"/>
      <c r="O112" s="24"/>
      <c r="P112" s="24"/>
    </row>
    <row r="113" spans="1:16" ht="12.75">
      <c r="A113" s="5" t="s">
        <v>96</v>
      </c>
      <c r="B113" s="21"/>
      <c r="C113" s="26"/>
      <c r="D113" s="9">
        <f t="shared" si="27"/>
        <v>0</v>
      </c>
      <c r="E113" s="9">
        <f t="shared" si="28"/>
        <v>0</v>
      </c>
      <c r="F113" s="4">
        <f t="shared" si="29"/>
        <v>0</v>
      </c>
      <c r="G113" s="4">
        <f t="shared" si="30"/>
        <v>0</v>
      </c>
      <c r="H113" s="21"/>
      <c r="I113" s="21"/>
      <c r="J113" s="21"/>
      <c r="K113" s="21"/>
      <c r="L113" s="4">
        <f t="shared" si="31"/>
        <v>0</v>
      </c>
      <c r="M113" s="28">
        <f t="shared" si="32"/>
        <v>0</v>
      </c>
      <c r="N113" s="33"/>
      <c r="O113" s="24"/>
      <c r="P113" s="24"/>
    </row>
    <row r="114" spans="1:16" ht="13.5" thickBot="1">
      <c r="A114" s="23" t="s">
        <v>97</v>
      </c>
      <c r="B114" s="22"/>
      <c r="C114" s="40"/>
      <c r="D114" s="45">
        <f t="shared" si="27"/>
        <v>0</v>
      </c>
      <c r="E114" s="45">
        <f t="shared" si="28"/>
        <v>0</v>
      </c>
      <c r="F114" s="13">
        <f t="shared" si="29"/>
        <v>0</v>
      </c>
      <c r="G114" s="13">
        <f t="shared" si="30"/>
        <v>0</v>
      </c>
      <c r="H114" s="22"/>
      <c r="I114" s="22"/>
      <c r="J114" s="22"/>
      <c r="K114" s="22"/>
      <c r="L114" s="13">
        <f t="shared" si="31"/>
        <v>0</v>
      </c>
      <c r="M114" s="30">
        <f t="shared" si="32"/>
        <v>0</v>
      </c>
      <c r="N114" s="33"/>
      <c r="O114" s="24"/>
      <c r="P114" s="24"/>
    </row>
    <row r="115" spans="1:16" ht="13.5" thickBot="1">
      <c r="A115" s="6" t="s">
        <v>16</v>
      </c>
      <c r="B115" s="7">
        <f aca="true" t="shared" si="34" ref="B115:I115">SUM(B103:B114)</f>
        <v>60</v>
      </c>
      <c r="C115" s="7">
        <f t="shared" si="34"/>
        <v>1</v>
      </c>
      <c r="D115" s="7">
        <f t="shared" si="34"/>
        <v>1800</v>
      </c>
      <c r="E115" s="7">
        <f t="shared" si="34"/>
        <v>2100</v>
      </c>
      <c r="F115" s="7">
        <f t="shared" si="34"/>
        <v>60</v>
      </c>
      <c r="G115" s="7">
        <f t="shared" si="34"/>
        <v>70</v>
      </c>
      <c r="H115" s="7">
        <f t="shared" si="34"/>
        <v>0</v>
      </c>
      <c r="I115" s="7">
        <f t="shared" si="34"/>
        <v>0</v>
      </c>
      <c r="J115" s="7">
        <f>SUM(J113:J114)*6</f>
        <v>0</v>
      </c>
      <c r="K115" s="7">
        <f>SUM(K103:K114)*1.25</f>
        <v>562.5</v>
      </c>
      <c r="L115" s="7">
        <f>SUM(L103:L114)</f>
        <v>1800</v>
      </c>
      <c r="M115" s="7">
        <f>SUM(M103:M114)</f>
        <v>-14775</v>
      </c>
      <c r="N115" s="31">
        <f>((H115)+(30*J115))/D115</f>
        <v>0</v>
      </c>
      <c r="O115" s="62" t="s">
        <v>81</v>
      </c>
      <c r="P115" s="24"/>
    </row>
    <row r="116" ht="13.5" thickBot="1"/>
    <row r="117" spans="1:15" ht="13.5" thickBot="1">
      <c r="A117" s="71" t="s">
        <v>98</v>
      </c>
      <c r="B117" s="72"/>
      <c r="C117" s="50"/>
      <c r="D117" s="11"/>
      <c r="E117" s="11"/>
      <c r="F117" s="3"/>
      <c r="G117" s="3"/>
      <c r="H117" s="3"/>
      <c r="I117" s="3"/>
      <c r="J117" s="3"/>
      <c r="K117" s="3"/>
      <c r="L117" s="11"/>
      <c r="M117" s="11"/>
      <c r="N117" s="27"/>
      <c r="O117" s="27"/>
    </row>
    <row r="118" spans="1:16" ht="12.75">
      <c r="A118" s="5" t="s">
        <v>99</v>
      </c>
      <c r="B118" s="21"/>
      <c r="C118" s="26"/>
      <c r="D118" s="9">
        <f aca="true" t="shared" si="35" ref="D118:E122">F118*30</f>
        <v>0</v>
      </c>
      <c r="E118" s="9">
        <f t="shared" si="35"/>
        <v>0</v>
      </c>
      <c r="F118" s="10">
        <f>B118</f>
        <v>0</v>
      </c>
      <c r="G118" s="10">
        <f>B118+C118*10</f>
        <v>0</v>
      </c>
      <c r="H118" s="20"/>
      <c r="I118" s="20"/>
      <c r="J118" s="20"/>
      <c r="K118" s="20"/>
      <c r="L118" s="13">
        <f>D118-(J118*6*30)</f>
        <v>0</v>
      </c>
      <c r="M118" s="28">
        <f>E118-(K118*1.25*30)</f>
        <v>0</v>
      </c>
      <c r="N118" s="33"/>
      <c r="O118" s="24"/>
      <c r="P118" s="24"/>
    </row>
    <row r="119" spans="1:16" ht="12.75">
      <c r="A119" s="5" t="s">
        <v>100</v>
      </c>
      <c r="B119" s="21"/>
      <c r="C119" s="26">
        <f>SUM(C116)</f>
        <v>0</v>
      </c>
      <c r="D119" s="9">
        <f t="shared" si="35"/>
        <v>0</v>
      </c>
      <c r="E119" s="9">
        <f t="shared" si="35"/>
        <v>0</v>
      </c>
      <c r="F119" s="4">
        <f>B119</f>
        <v>0</v>
      </c>
      <c r="G119" s="4">
        <f>B119+C119*10</f>
        <v>0</v>
      </c>
      <c r="H119" s="26"/>
      <c r="I119" s="26"/>
      <c r="J119" s="26"/>
      <c r="K119" s="26"/>
      <c r="L119" s="4">
        <f>D119-(J119*6*30)</f>
        <v>0</v>
      </c>
      <c r="M119" s="28">
        <f>E119-(K119*1.25*30)</f>
        <v>0</v>
      </c>
      <c r="N119" s="33"/>
      <c r="O119" s="24"/>
      <c r="P119" s="24"/>
    </row>
    <row r="120" spans="1:16" ht="12.75">
      <c r="A120" s="5" t="s">
        <v>101</v>
      </c>
      <c r="B120" s="21"/>
      <c r="C120" s="26">
        <f>SUM(C117)</f>
        <v>0</v>
      </c>
      <c r="D120" s="9">
        <f t="shared" si="35"/>
        <v>0</v>
      </c>
      <c r="E120" s="9">
        <f t="shared" si="35"/>
        <v>0</v>
      </c>
      <c r="F120" s="4">
        <f>B120</f>
        <v>0</v>
      </c>
      <c r="G120" s="4">
        <f>B120+C120*10</f>
        <v>0</v>
      </c>
      <c r="H120" s="26"/>
      <c r="I120" s="26"/>
      <c r="J120" s="26"/>
      <c r="K120" s="26"/>
      <c r="L120" s="4">
        <f>D120-(J120*6*30)</f>
        <v>0</v>
      </c>
      <c r="M120" s="28">
        <f>E120-(K120*1.25*30)</f>
        <v>0</v>
      </c>
      <c r="N120" s="33"/>
      <c r="O120" s="24"/>
      <c r="P120" s="24"/>
    </row>
    <row r="121" spans="1:16" ht="12.75">
      <c r="A121" s="5" t="s">
        <v>102</v>
      </c>
      <c r="B121" s="21"/>
      <c r="C121" s="26">
        <f>SUM(C118)</f>
        <v>0</v>
      </c>
      <c r="D121" s="9">
        <f t="shared" si="35"/>
        <v>0</v>
      </c>
      <c r="E121" s="9">
        <f t="shared" si="35"/>
        <v>0</v>
      </c>
      <c r="F121" s="4">
        <f>B121</f>
        <v>0</v>
      </c>
      <c r="G121" s="4">
        <f>B121+C121*10</f>
        <v>0</v>
      </c>
      <c r="H121" s="21"/>
      <c r="I121" s="21"/>
      <c r="J121" s="21"/>
      <c r="K121" s="21"/>
      <c r="L121" s="4">
        <f>D121-(J121*6*30)</f>
        <v>0</v>
      </c>
      <c r="M121" s="28">
        <f>E121-(K121*1.25*30)</f>
        <v>0</v>
      </c>
      <c r="N121" s="33"/>
      <c r="O121" s="24"/>
      <c r="P121" s="24"/>
    </row>
    <row r="122" spans="1:16" ht="13.5" thickBot="1">
      <c r="A122" s="23" t="s">
        <v>103</v>
      </c>
      <c r="B122" s="22"/>
      <c r="C122" s="40">
        <f>SUM(C119)</f>
        <v>0</v>
      </c>
      <c r="D122" s="9">
        <f t="shared" si="35"/>
        <v>0</v>
      </c>
      <c r="E122" s="9">
        <f t="shared" si="35"/>
        <v>0</v>
      </c>
      <c r="F122" s="13">
        <f>B122</f>
        <v>0</v>
      </c>
      <c r="G122" s="13">
        <f>B122+C122*10</f>
        <v>0</v>
      </c>
      <c r="H122" s="22"/>
      <c r="I122" s="22"/>
      <c r="J122" s="22"/>
      <c r="K122" s="22"/>
      <c r="L122" s="13">
        <f>D122-(J122*6*30)</f>
        <v>0</v>
      </c>
      <c r="M122" s="28">
        <f>E122-(K122*1.25*30)</f>
        <v>0</v>
      </c>
      <c r="N122" s="52"/>
      <c r="O122" s="34"/>
      <c r="P122" s="24"/>
    </row>
    <row r="123" spans="1:16" ht="13.5" thickBot="1">
      <c r="A123" s="6" t="s">
        <v>16</v>
      </c>
      <c r="B123" s="7">
        <f>SUM(B118:B122)</f>
        <v>0</v>
      </c>
      <c r="C123" s="7">
        <f>SUM(C118:C122)</f>
        <v>0</v>
      </c>
      <c r="D123" s="7">
        <f aca="true" t="shared" si="36" ref="D123:I123">SUM(D118:D122)</f>
        <v>0</v>
      </c>
      <c r="E123" s="7">
        <f t="shared" si="36"/>
        <v>0</v>
      </c>
      <c r="F123" s="7">
        <f t="shared" si="36"/>
        <v>0</v>
      </c>
      <c r="G123" s="7">
        <f t="shared" si="36"/>
        <v>0</v>
      </c>
      <c r="H123" s="7">
        <f t="shared" si="36"/>
        <v>0</v>
      </c>
      <c r="I123" s="7">
        <f t="shared" si="36"/>
        <v>0</v>
      </c>
      <c r="J123" s="7">
        <f>SUM(J118:J122)*6</f>
        <v>0</v>
      </c>
      <c r="K123" s="7">
        <f>SUM(K118:K122)*1.25</f>
        <v>0</v>
      </c>
      <c r="L123" s="7">
        <f>SUM(L118:L122)</f>
        <v>0</v>
      </c>
      <c r="M123" s="7">
        <f>SUM(M118:M122)</f>
        <v>0</v>
      </c>
      <c r="N123" s="61" t="s">
        <v>81</v>
      </c>
      <c r="O123" s="62" t="s">
        <v>81</v>
      </c>
      <c r="P123" s="24"/>
    </row>
    <row r="124" ht="13.5" thickBot="1"/>
    <row r="125" spans="1:15" ht="13.5" thickBot="1">
      <c r="A125" s="6" t="s">
        <v>104</v>
      </c>
      <c r="B125" s="7">
        <f aca="true" t="shared" si="37" ref="B125:M125">B30+B37+B42+B79+B84+B93+B100+B115+B123</f>
        <v>13500</v>
      </c>
      <c r="C125" s="7">
        <f t="shared" si="37"/>
        <v>786</v>
      </c>
      <c r="D125" s="7">
        <f t="shared" si="37"/>
        <v>435900</v>
      </c>
      <c r="E125" s="7">
        <f t="shared" si="37"/>
        <v>640800</v>
      </c>
      <c r="F125" s="7">
        <f t="shared" si="37"/>
        <v>13500</v>
      </c>
      <c r="G125" s="7">
        <f t="shared" si="37"/>
        <v>21360</v>
      </c>
      <c r="H125" s="7">
        <f t="shared" si="37"/>
        <v>1800000</v>
      </c>
      <c r="I125" s="7">
        <f t="shared" si="37"/>
        <v>1800000</v>
      </c>
      <c r="J125" s="7">
        <f t="shared" si="37"/>
        <v>4500</v>
      </c>
      <c r="K125" s="7">
        <f t="shared" si="37"/>
        <v>15331.25</v>
      </c>
      <c r="L125" s="7">
        <f t="shared" si="37"/>
        <v>300900</v>
      </c>
      <c r="M125" s="7">
        <f t="shared" si="37"/>
        <v>180862.5</v>
      </c>
      <c r="N125" s="31">
        <f>((H125)+(30*J125))/D125</f>
        <v>4.439091534755678</v>
      </c>
      <c r="O125" s="32">
        <f>((I125)+(30*K125))/M125</f>
        <v>12.495334853825419</v>
      </c>
    </row>
    <row r="127" ht="12.75">
      <c r="L127" t="s">
        <v>53</v>
      </c>
    </row>
  </sheetData>
  <mergeCells count="12">
    <mergeCell ref="N1:O1"/>
    <mergeCell ref="A86:B86"/>
    <mergeCell ref="A95:B95"/>
    <mergeCell ref="A44:B44"/>
    <mergeCell ref="L1:M1"/>
    <mergeCell ref="J1:K1"/>
    <mergeCell ref="D1:E1"/>
    <mergeCell ref="H1:I1"/>
    <mergeCell ref="F1:G1"/>
    <mergeCell ref="A81:B81"/>
    <mergeCell ref="A102:B102"/>
    <mergeCell ref="A117:B117"/>
  </mergeCells>
  <printOptions/>
  <pageMargins left="0.75" right="0.75" top="1" bottom="1" header="0.5" footer="0.5"/>
  <pageSetup horizontalDpi="600" verticalDpi="600" orientation="landscape" scale="81" r:id="rId1"/>
  <headerFooter alignWithMargins="0">
    <oddHeader>&amp;C&amp;"Arial,Bold"&amp;16Japanese Resource and Oil Tracker</oddHeader>
  </headerFooter>
  <rowBreaks count="2" manualBreakCount="2">
    <brk id="42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Army National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michael.solli</dc:creator>
  <cp:keywords/>
  <dc:description/>
  <cp:lastModifiedBy>michael.solli</cp:lastModifiedBy>
  <cp:lastPrinted>2005-09-13T13:14:26Z</cp:lastPrinted>
  <dcterms:created xsi:type="dcterms:W3CDTF">2005-04-14T17:16:54Z</dcterms:created>
  <dcterms:modified xsi:type="dcterms:W3CDTF">2005-09-13T13:14:28Z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-1621660310</vt:i4>
  </property>
  <property fmtid="{D5CDD505-2E9C-101B-9397-08002B2CF9AE}" pid="3" name="_EmailSubject">
    <vt:lpwstr>Base spreadsheet</vt:lpwstr>
  </property>
  <property fmtid="{D5CDD505-2E9C-101B-9397-08002B2CF9AE}" pid="4" name="_AuthorEmail">
    <vt:lpwstr>michael.solli@oh.ngb.army.mil</vt:lpwstr>
  </property>
  <property fmtid="{D5CDD505-2E9C-101B-9397-08002B2CF9AE}" pid="5" name="_AuthorEmailDisplayName">
    <vt:lpwstr>Solli, Michael MAJ NGOH</vt:lpwstr>
  </property>
  <property fmtid="{D5CDD505-2E9C-101B-9397-08002B2CF9AE}" pid="6" name="_PreviousAdHocReviewCycleID">
    <vt:i4>-448379706</vt:i4>
  </property>
</Properties>
</file>